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istrator\Desktop\2023\校内预算\绩效评价\"/>
    </mc:Choice>
  </mc:AlternateContent>
  <bookViews>
    <workbookView xWindow="32760" yWindow="32760" windowWidth="20736" windowHeight="9420" firstSheet="3" activeTab="3"/>
  </bookViews>
  <sheets>
    <sheet name="2023收入预算" sheetId="47" state="hidden" r:id="rId1"/>
    <sheet name="2021年预算！！！废" sheetId="22" state="hidden" r:id="rId2"/>
    <sheet name="Sheet1" sheetId="48" state="hidden" r:id="rId3"/>
    <sheet name="2023年支出预算" sheetId="49" r:id="rId4"/>
    <sheet name="预算执行率" sheetId="50" state="hidden" r:id="rId5"/>
    <sheet name="Sheet2" sheetId="51" state="hidden" r:id="rId6"/>
    <sheet name="教学" sheetId="52" state="hidden" r:id="rId7"/>
    <sheet name="Sheet4" sheetId="53" state="hidden" r:id="rId8"/>
    <sheet name="Sheet5" sheetId="54" state="hidden" r:id="rId9"/>
  </sheets>
  <definedNames>
    <definedName name="_xlnm._FilterDatabase" localSheetId="1" hidden="1">'2021年预算！！！废'!$A$2:$HI$151</definedName>
    <definedName name="_xlnm._FilterDatabase" localSheetId="3" hidden="1">'2023年支出预算'!$A$3:$IH$3</definedName>
    <definedName name="_xlnm.Print_Area" localSheetId="1">'2021年预算！！！废'!$A$1:$O$150</definedName>
    <definedName name="_xlnm.Print_Titles" localSheetId="1">'2021年预算！！！废'!$1:$2</definedName>
    <definedName name="_xlnm.Print_Titles" localSheetId="3">'2023年支出预算'!#REF!</definedName>
  </definedNames>
  <calcPr calcId="162913"/>
</workbook>
</file>

<file path=xl/calcChain.xml><?xml version="1.0" encoding="utf-8"?>
<calcChain xmlns="http://schemas.openxmlformats.org/spreadsheetml/2006/main">
  <c r="F4" i="47" l="1"/>
  <c r="F5" i="47"/>
  <c r="F6" i="47"/>
  <c r="F7" i="47"/>
  <c r="F8" i="47"/>
  <c r="F9" i="47"/>
  <c r="F10" i="47"/>
  <c r="F11" i="47"/>
  <c r="F12" i="47"/>
  <c r="F13" i="47"/>
  <c r="F14" i="47"/>
  <c r="F15" i="47"/>
  <c r="D16" i="47"/>
  <c r="E16" i="47"/>
  <c r="E17" i="47"/>
  <c r="F17" i="47" s="1"/>
  <c r="F18" i="47"/>
  <c r="D19" i="47"/>
  <c r="F19" i="47" s="1"/>
  <c r="F21" i="47"/>
  <c r="F22" i="47"/>
  <c r="D24" i="47"/>
  <c r="E24" i="47"/>
  <c r="G3" i="22"/>
  <c r="H3" i="22" s="1"/>
  <c r="G4" i="22"/>
  <c r="H4" i="22" s="1"/>
  <c r="G5" i="22"/>
  <c r="H5" i="22" s="1"/>
  <c r="G6" i="22"/>
  <c r="H6" i="22" s="1"/>
  <c r="G7" i="22"/>
  <c r="H7" i="22" s="1"/>
  <c r="G8" i="22"/>
  <c r="H8" i="22" s="1"/>
  <c r="G9" i="22"/>
  <c r="H9" i="22" s="1"/>
  <c r="G10" i="22"/>
  <c r="H10" i="22" s="1"/>
  <c r="F11" i="22"/>
  <c r="G11" i="22"/>
  <c r="H11" i="22" s="1"/>
  <c r="F12" i="22"/>
  <c r="F141" i="22" s="1"/>
  <c r="F146" i="22" s="1"/>
  <c r="G12" i="22"/>
  <c r="H12" i="22" s="1"/>
  <c r="F13" i="22"/>
  <c r="G13" i="22"/>
  <c r="H13" i="22" s="1"/>
  <c r="G14" i="22"/>
  <c r="H14" i="22" s="1"/>
  <c r="G15" i="22"/>
  <c r="H15" i="22" s="1"/>
  <c r="G16" i="22"/>
  <c r="H16" i="22" s="1"/>
  <c r="G17" i="22"/>
  <c r="H17" i="22"/>
  <c r="G18" i="22"/>
  <c r="H18" i="22" s="1"/>
  <c r="G19" i="22"/>
  <c r="H19" i="22" s="1"/>
  <c r="G20" i="22"/>
  <c r="H20" i="22" s="1"/>
  <c r="G21" i="22"/>
  <c r="H21" i="22" s="1"/>
  <c r="G22" i="22"/>
  <c r="H22" i="22" s="1"/>
  <c r="G23" i="22"/>
  <c r="H23" i="22" s="1"/>
  <c r="G24" i="22"/>
  <c r="H24" i="22" s="1"/>
  <c r="G25" i="22"/>
  <c r="H25" i="22" s="1"/>
  <c r="G26" i="22"/>
  <c r="H26" i="22" s="1"/>
  <c r="G27" i="22"/>
  <c r="H27" i="22"/>
  <c r="G28" i="22"/>
  <c r="H28" i="22" s="1"/>
  <c r="F29" i="22"/>
  <c r="G29" i="22"/>
  <c r="H29" i="22" s="1"/>
  <c r="F38" i="22"/>
  <c r="F39" i="22"/>
  <c r="F44" i="22"/>
  <c r="F48" i="22"/>
  <c r="F49" i="22"/>
  <c r="F54" i="22"/>
  <c r="F55" i="22"/>
  <c r="L63" i="22"/>
  <c r="F64" i="22"/>
  <c r="F69" i="22"/>
  <c r="L69" i="22"/>
  <c r="F74" i="22"/>
  <c r="F76" i="22"/>
  <c r="F77" i="22"/>
  <c r="F105" i="22"/>
  <c r="L116" i="22"/>
  <c r="L121" i="22"/>
  <c r="L122" i="22"/>
  <c r="F124" i="22"/>
  <c r="L131" i="22"/>
  <c r="E4" i="48"/>
  <c r="E5" i="48"/>
  <c r="C6" i="48"/>
  <c r="E6" i="48" s="1"/>
  <c r="E7" i="48"/>
  <c r="E8" i="48"/>
  <c r="E9" i="48"/>
  <c r="E10" i="48"/>
  <c r="E11" i="48"/>
  <c r="E12" i="48"/>
  <c r="D14" i="48"/>
  <c r="D16" i="48" s="1"/>
  <c r="D15" i="48"/>
  <c r="D21" i="48"/>
  <c r="B23" i="48"/>
  <c r="B24" i="48" s="1"/>
  <c r="J3" i="50"/>
  <c r="K3" i="50" s="1"/>
  <c r="J4" i="50"/>
  <c r="K4" i="50" s="1"/>
  <c r="J5" i="50"/>
  <c r="K5" i="50" s="1"/>
  <c r="J6" i="50"/>
  <c r="K6" i="50"/>
  <c r="J7" i="50"/>
  <c r="K7" i="50" s="1"/>
  <c r="J8" i="50"/>
  <c r="K8" i="50" s="1"/>
  <c r="J9" i="50"/>
  <c r="K9" i="50" s="1"/>
  <c r="J10" i="50"/>
  <c r="K10" i="50"/>
  <c r="J11" i="50"/>
  <c r="K11" i="50" s="1"/>
  <c r="J12" i="50"/>
  <c r="K12" i="50" s="1"/>
  <c r="J13" i="50"/>
  <c r="K13" i="50" s="1"/>
  <c r="J14" i="50"/>
  <c r="K14" i="50"/>
  <c r="J15" i="50"/>
  <c r="K15" i="50" s="1"/>
  <c r="J16" i="50"/>
  <c r="K16" i="50" s="1"/>
  <c r="J17" i="50"/>
  <c r="K17" i="50" s="1"/>
  <c r="J18" i="50"/>
  <c r="K18" i="50"/>
  <c r="J19" i="50"/>
  <c r="K19" i="50" s="1"/>
  <c r="J20" i="50"/>
  <c r="K20" i="50" s="1"/>
  <c r="J21" i="50"/>
  <c r="K21" i="50" s="1"/>
  <c r="J22" i="50"/>
  <c r="K22" i="50"/>
  <c r="J23" i="50"/>
  <c r="K23" i="50" s="1"/>
  <c r="J24" i="50"/>
  <c r="K24" i="50" s="1"/>
  <c r="J25" i="50"/>
  <c r="K25" i="50" s="1"/>
  <c r="J26" i="50"/>
  <c r="K26" i="50"/>
  <c r="J27" i="50"/>
  <c r="K27" i="50" s="1"/>
  <c r="J28" i="50"/>
  <c r="K28" i="50" s="1"/>
  <c r="J29" i="50"/>
  <c r="K29" i="50" s="1"/>
  <c r="J30" i="50"/>
  <c r="K30" i="50"/>
  <c r="J31" i="50"/>
  <c r="K31" i="50" s="1"/>
  <c r="J32" i="50"/>
  <c r="K32" i="50" s="1"/>
  <c r="J33" i="50"/>
  <c r="K33" i="50" s="1"/>
  <c r="J34" i="50"/>
  <c r="K34" i="50"/>
  <c r="J35" i="50"/>
  <c r="K35" i="50" s="1"/>
  <c r="J36" i="50"/>
  <c r="K36" i="50" s="1"/>
  <c r="J37" i="50"/>
  <c r="K37" i="50" s="1"/>
  <c r="J38" i="50"/>
  <c r="K38" i="50"/>
  <c r="J39" i="50"/>
  <c r="K39" i="50" s="1"/>
  <c r="J40" i="50"/>
  <c r="K40" i="50" s="1"/>
  <c r="J41" i="50"/>
  <c r="K41" i="50" s="1"/>
  <c r="J42" i="50"/>
  <c r="K42" i="50"/>
  <c r="J43" i="50"/>
  <c r="K43" i="50" s="1"/>
  <c r="J44" i="50"/>
  <c r="K44" i="50" s="1"/>
  <c r="J45" i="50"/>
  <c r="K45" i="50" s="1"/>
  <c r="J46" i="50"/>
  <c r="K46" i="50"/>
  <c r="J47" i="50"/>
  <c r="K47" i="50" s="1"/>
  <c r="J48" i="50"/>
  <c r="K48" i="50" s="1"/>
  <c r="J49" i="50"/>
  <c r="K49" i="50" s="1"/>
  <c r="J50" i="50"/>
  <c r="K50" i="50"/>
  <c r="J51" i="50"/>
  <c r="K51" i="50" s="1"/>
  <c r="J52" i="50"/>
  <c r="K52" i="50" s="1"/>
  <c r="J53" i="50"/>
  <c r="K53" i="50" s="1"/>
  <c r="J54" i="50"/>
  <c r="K54" i="50"/>
  <c r="J55" i="50"/>
  <c r="K55" i="50" s="1"/>
  <c r="J56" i="50"/>
  <c r="K56" i="50" s="1"/>
  <c r="J57" i="50"/>
  <c r="K57" i="50" s="1"/>
  <c r="J58" i="50"/>
  <c r="K58" i="50"/>
  <c r="J59" i="50"/>
  <c r="K59" i="50" s="1"/>
  <c r="J60" i="50"/>
  <c r="K60" i="50" s="1"/>
  <c r="J61" i="50"/>
  <c r="K61" i="50" s="1"/>
  <c r="J62" i="50"/>
  <c r="K62" i="50"/>
  <c r="J63" i="50"/>
  <c r="K63" i="50" s="1"/>
  <c r="J64" i="50"/>
  <c r="K64" i="50" s="1"/>
  <c r="J65" i="50"/>
  <c r="K65" i="50" s="1"/>
  <c r="J66" i="50"/>
  <c r="K66" i="50"/>
  <c r="J67" i="50"/>
  <c r="K67" i="50" s="1"/>
  <c r="J68" i="50"/>
  <c r="K68" i="50" s="1"/>
  <c r="J69" i="50"/>
  <c r="K69" i="50" s="1"/>
  <c r="J70" i="50"/>
  <c r="K70" i="50"/>
  <c r="J71" i="50"/>
  <c r="K71" i="50" s="1"/>
  <c r="J72" i="50"/>
  <c r="K72" i="50" s="1"/>
  <c r="J73" i="50"/>
  <c r="K73" i="50" s="1"/>
  <c r="J74" i="50"/>
  <c r="K74" i="50"/>
  <c r="J75" i="50"/>
  <c r="K75" i="50" s="1"/>
  <c r="J76" i="50"/>
  <c r="K76" i="50" s="1"/>
  <c r="J77" i="50"/>
  <c r="K77" i="50" s="1"/>
  <c r="J78" i="50"/>
  <c r="K78" i="50"/>
  <c r="J79" i="50"/>
  <c r="K79" i="50" s="1"/>
  <c r="J80" i="50"/>
  <c r="K80" i="50" s="1"/>
  <c r="J81" i="50"/>
  <c r="K81" i="50" s="1"/>
  <c r="J82" i="50"/>
  <c r="K82" i="50"/>
  <c r="J83" i="50"/>
  <c r="K83" i="50" s="1"/>
  <c r="J84" i="50"/>
  <c r="K84" i="50" s="1"/>
  <c r="J85" i="50"/>
  <c r="K85" i="50" s="1"/>
  <c r="J86" i="50"/>
  <c r="K86" i="50"/>
  <c r="J87" i="50"/>
  <c r="K87" i="50" s="1"/>
  <c r="J88" i="50"/>
  <c r="K88" i="50" s="1"/>
  <c r="J89" i="50"/>
  <c r="K89" i="50" s="1"/>
  <c r="J90" i="50"/>
  <c r="K90" i="50"/>
  <c r="J91" i="50"/>
  <c r="K91" i="50" s="1"/>
  <c r="J92" i="50"/>
  <c r="K92" i="50" s="1"/>
  <c r="J93" i="50"/>
  <c r="K93" i="50" s="1"/>
  <c r="J94" i="50"/>
  <c r="K94" i="50"/>
  <c r="J95" i="50"/>
  <c r="K95" i="50" s="1"/>
  <c r="J96" i="50"/>
  <c r="K96" i="50" s="1"/>
  <c r="J97" i="50"/>
  <c r="K97" i="50" s="1"/>
  <c r="J98" i="50"/>
  <c r="K98" i="50"/>
  <c r="J99" i="50"/>
  <c r="K99" i="50" s="1"/>
  <c r="J100" i="50"/>
  <c r="K100" i="50" s="1"/>
  <c r="J101" i="50"/>
  <c r="K101" i="50" s="1"/>
  <c r="J102" i="50"/>
  <c r="K102" i="50"/>
  <c r="J103" i="50"/>
  <c r="K103" i="50" s="1"/>
  <c r="J104" i="50"/>
  <c r="K104" i="50" s="1"/>
  <c r="J105" i="50"/>
  <c r="K105" i="50" s="1"/>
  <c r="J106" i="50"/>
  <c r="K106" i="50"/>
  <c r="J107" i="50"/>
  <c r="K107" i="50" s="1"/>
  <c r="J108" i="50"/>
  <c r="K108" i="50" s="1"/>
  <c r="J109" i="50"/>
  <c r="K109" i="50" s="1"/>
  <c r="J110" i="50"/>
  <c r="K110" i="50"/>
  <c r="J111" i="50"/>
  <c r="K111" i="50" s="1"/>
  <c r="J112" i="50"/>
  <c r="K112" i="50" s="1"/>
  <c r="J113" i="50"/>
  <c r="K113" i="50" s="1"/>
  <c r="J114" i="50"/>
  <c r="K114" i="50"/>
  <c r="J115" i="50"/>
  <c r="K115" i="50" s="1"/>
  <c r="J116" i="50"/>
  <c r="K116" i="50" s="1"/>
  <c r="J117" i="50"/>
  <c r="K117" i="50" s="1"/>
  <c r="J118" i="50"/>
  <c r="K118" i="50"/>
  <c r="J119" i="50"/>
  <c r="K119" i="50" s="1"/>
  <c r="J120" i="50"/>
  <c r="K120" i="50" s="1"/>
  <c r="J121" i="50"/>
  <c r="K121" i="50" s="1"/>
  <c r="J122" i="50"/>
  <c r="K122" i="50"/>
  <c r="J123" i="50"/>
  <c r="K123" i="50" s="1"/>
  <c r="J124" i="50"/>
  <c r="K124" i="50" s="1"/>
  <c r="J125" i="50"/>
  <c r="K125" i="50" s="1"/>
  <c r="J126" i="50"/>
  <c r="K126" i="50"/>
  <c r="J127" i="50"/>
  <c r="K127" i="50" s="1"/>
  <c r="J128" i="50"/>
  <c r="K128" i="50" s="1"/>
  <c r="J129" i="50"/>
  <c r="K129" i="50" s="1"/>
  <c r="J130" i="50"/>
  <c r="K130" i="50" s="1"/>
  <c r="J131" i="50"/>
  <c r="K131" i="50" s="1"/>
  <c r="J132" i="50"/>
  <c r="K132" i="50" s="1"/>
  <c r="J133" i="50"/>
  <c r="K133" i="50" s="1"/>
  <c r="J134" i="50"/>
  <c r="K134" i="50" s="1"/>
  <c r="J135" i="50"/>
  <c r="K135" i="50" s="1"/>
  <c r="J136" i="50"/>
  <c r="K136" i="50" s="1"/>
  <c r="J137" i="50"/>
  <c r="K137" i="50" s="1"/>
  <c r="J138" i="50"/>
  <c r="K138" i="50"/>
  <c r="J139" i="50"/>
  <c r="K139" i="50" s="1"/>
  <c r="E140" i="50"/>
  <c r="F140" i="50"/>
  <c r="G140" i="50"/>
  <c r="H140" i="50"/>
  <c r="I140" i="50"/>
  <c r="H2" i="51"/>
  <c r="H3" i="51"/>
  <c r="H4" i="51"/>
  <c r="H5" i="51"/>
  <c r="H6" i="51"/>
  <c r="H7" i="51"/>
  <c r="H8" i="51"/>
  <c r="H9" i="51"/>
  <c r="H10" i="51"/>
  <c r="H11" i="51"/>
  <c r="H12" i="51"/>
  <c r="H13" i="51"/>
  <c r="H14" i="51"/>
  <c r="H15" i="51"/>
  <c r="H16" i="51"/>
  <c r="H17" i="51"/>
  <c r="H18" i="51"/>
  <c r="H19" i="51"/>
  <c r="H20" i="51"/>
  <c r="H21" i="51"/>
  <c r="H22" i="51"/>
  <c r="H23" i="51"/>
  <c r="H24" i="51"/>
  <c r="H25" i="51"/>
  <c r="H2" i="52"/>
  <c r="H3" i="52"/>
  <c r="H4" i="52"/>
  <c r="H5" i="52"/>
  <c r="H6" i="52"/>
  <c r="H7" i="52"/>
  <c r="H8" i="52"/>
  <c r="H9" i="52"/>
  <c r="H10" i="52"/>
  <c r="H11" i="52"/>
  <c r="H12" i="52"/>
  <c r="H13" i="52"/>
  <c r="H14" i="52"/>
  <c r="H15" i="52"/>
  <c r="H16" i="52"/>
  <c r="H17" i="52"/>
  <c r="H18" i="52"/>
  <c r="H19" i="52"/>
  <c r="H20" i="52"/>
  <c r="H21" i="52"/>
  <c r="H22" i="52"/>
  <c r="H23" i="52"/>
  <c r="H24" i="52"/>
  <c r="H25" i="52"/>
  <c r="H26" i="52"/>
  <c r="H27" i="52"/>
  <c r="H28" i="52"/>
  <c r="H29" i="52"/>
  <c r="H30" i="52"/>
  <c r="H31" i="52"/>
  <c r="H32" i="52"/>
  <c r="H33" i="52"/>
  <c r="H34" i="52"/>
  <c r="H35" i="52"/>
  <c r="H36" i="52"/>
  <c r="H37" i="52"/>
  <c r="H38" i="52"/>
  <c r="H39" i="52"/>
  <c r="H40" i="52"/>
  <c r="H41" i="52"/>
  <c r="H42" i="52"/>
  <c r="H43" i="52"/>
  <c r="H44" i="52"/>
  <c r="H45" i="52"/>
  <c r="H46" i="52"/>
  <c r="H47" i="52"/>
  <c r="H48" i="52"/>
  <c r="H49" i="52"/>
  <c r="H2" i="53"/>
  <c r="H3" i="53"/>
  <c r="H4" i="53"/>
  <c r="H5" i="53"/>
  <c r="H6" i="53"/>
  <c r="H7" i="53"/>
  <c r="H8" i="53"/>
  <c r="H9" i="53"/>
  <c r="H10" i="53"/>
  <c r="H11" i="53"/>
  <c r="H12" i="53"/>
  <c r="H13" i="53"/>
  <c r="H14" i="53"/>
  <c r="H15" i="53"/>
  <c r="H16" i="53"/>
  <c r="H17" i="53"/>
  <c r="H18" i="53"/>
  <c r="E19" i="47"/>
  <c r="F16" i="47" l="1"/>
  <c r="J140" i="50"/>
  <c r="K140" i="50" s="1"/>
  <c r="L141" i="22"/>
  <c r="L146" i="22" s="1"/>
  <c r="F24" i="47"/>
  <c r="E25" i="47"/>
  <c r="E20" i="47"/>
  <c r="D23" i="48"/>
  <c r="D24" i="48" s="1"/>
  <c r="C14" i="48"/>
  <c r="F148" i="22"/>
  <c r="D25" i="47"/>
  <c r="D20" i="47"/>
  <c r="F25" i="47" l="1"/>
  <c r="E14" i="48"/>
  <c r="C16" i="48"/>
  <c r="F20" i="47"/>
</calcChain>
</file>

<file path=xl/comments1.xml><?xml version="1.0" encoding="utf-8"?>
<comments xmlns="http://schemas.openxmlformats.org/spreadsheetml/2006/main">
  <authors>
    <author>xxxy002</author>
  </authors>
  <commentList>
    <comment ref="E53" authorId="0" shapeId="0">
      <text>
        <r>
          <rPr>
            <b/>
            <sz val="9"/>
            <rFont val="宋体"/>
            <family val="3"/>
            <charset val="134"/>
          </rPr>
          <t>xxxy002:</t>
        </r>
        <r>
          <rPr>
            <sz val="9"/>
            <rFont val="宋体"/>
            <family val="3"/>
            <charset val="134"/>
          </rPr>
          <t xml:space="preserve">
工作经费35，运动会10</t>
        </r>
      </text>
    </comment>
    <comment ref="D96" authorId="0" shapeId="0">
      <text>
        <r>
          <rPr>
            <b/>
            <sz val="9"/>
            <rFont val="宋体"/>
            <family val="3"/>
            <charset val="134"/>
          </rPr>
          <t>xxxy002:</t>
        </r>
        <r>
          <rPr>
            <sz val="9"/>
            <rFont val="宋体"/>
            <family val="3"/>
            <charset val="134"/>
          </rPr>
          <t xml:space="preserve">
原名称：
思想政治及意识形态建设经费</t>
        </r>
      </text>
    </comment>
  </commentList>
</comments>
</file>

<file path=xl/sharedStrings.xml><?xml version="1.0" encoding="utf-8"?>
<sst xmlns="http://schemas.openxmlformats.org/spreadsheetml/2006/main" count="1571" uniqueCount="787">
  <si>
    <r>
      <rPr>
        <b/>
        <sz val="20"/>
        <color indexed="8"/>
        <rFont val="宋体"/>
        <family val="3"/>
        <charset val="134"/>
      </rPr>
      <t>新乡学院</t>
    </r>
    <r>
      <rPr>
        <b/>
        <sz val="20"/>
        <color indexed="8"/>
        <rFont val="Times New Roman"/>
        <family val="1"/>
      </rPr>
      <t>2023</t>
    </r>
    <r>
      <rPr>
        <b/>
        <sz val="20"/>
        <color indexed="8"/>
        <rFont val="宋体"/>
        <family val="3"/>
        <charset val="134"/>
      </rPr>
      <t>年预算收入表</t>
    </r>
  </si>
  <si>
    <r>
      <t>日期：</t>
    </r>
    <r>
      <rPr>
        <sz val="12"/>
        <color indexed="8"/>
        <rFont val="Times New Roman"/>
        <family val="1"/>
      </rPr>
      <t>2023</t>
    </r>
    <r>
      <rPr>
        <sz val="12"/>
        <color indexed="8"/>
        <rFont val="仿宋"/>
        <family val="3"/>
        <charset val="134"/>
      </rPr>
      <t>年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仿宋"/>
        <family val="3"/>
        <charset val="134"/>
      </rPr>
      <t>月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仿宋"/>
        <family val="3"/>
        <charset val="134"/>
      </rPr>
      <t>日</t>
    </r>
  </si>
  <si>
    <r>
      <rPr>
        <sz val="12"/>
        <color indexed="8"/>
        <rFont val="仿宋"/>
        <family val="3"/>
        <charset val="134"/>
      </rPr>
      <t>单位：万元</t>
    </r>
  </si>
  <si>
    <r>
      <rPr>
        <b/>
        <sz val="12"/>
        <color indexed="8"/>
        <rFont val="宋体"/>
        <family val="3"/>
        <charset val="134"/>
      </rPr>
      <t>序号</t>
    </r>
  </si>
  <si>
    <r>
      <rPr>
        <b/>
        <sz val="12"/>
        <color indexed="8"/>
        <rFont val="宋体"/>
        <family val="3"/>
        <charset val="134"/>
      </rPr>
      <t>收入事项</t>
    </r>
  </si>
  <si>
    <r>
      <rPr>
        <b/>
        <sz val="12"/>
        <color indexed="8"/>
        <rFont val="宋体"/>
        <family val="3"/>
        <charset val="134"/>
      </rPr>
      <t>收入来源</t>
    </r>
  </si>
  <si>
    <r>
      <rPr>
        <b/>
        <sz val="12"/>
        <color indexed="8"/>
        <rFont val="Times New Roman"/>
        <family val="1"/>
      </rPr>
      <t>2023</t>
    </r>
    <r>
      <rPr>
        <b/>
        <sz val="12"/>
        <color indexed="8"/>
        <rFont val="宋体"/>
        <family val="3"/>
        <charset val="134"/>
      </rPr>
      <t>年预算金额</t>
    </r>
  </si>
  <si>
    <t>2022预算金额</t>
  </si>
  <si>
    <t>差额</t>
  </si>
  <si>
    <t>备注</t>
  </si>
  <si>
    <r>
      <rPr>
        <b/>
        <sz val="12"/>
        <color indexed="8"/>
        <rFont val="宋体"/>
        <family val="3"/>
        <charset val="134"/>
      </rPr>
      <t>上年备注</t>
    </r>
  </si>
  <si>
    <r>
      <rPr>
        <b/>
        <sz val="12"/>
        <color indexed="8"/>
        <rFont val="宋体"/>
        <family val="3"/>
        <charset val="134"/>
      </rPr>
      <t>本年备注</t>
    </r>
  </si>
  <si>
    <r>
      <rPr>
        <sz val="12"/>
        <rFont val="仿宋"/>
        <family val="3"/>
        <charset val="134"/>
      </rPr>
      <t>市财政生均经费拨款</t>
    </r>
  </si>
  <si>
    <r>
      <rPr>
        <sz val="12"/>
        <rFont val="仿宋"/>
        <family val="3"/>
        <charset val="134"/>
      </rPr>
      <t>市财政</t>
    </r>
  </si>
  <si>
    <t>生均扣减3003.4万元，含卫校3979.35万元</t>
  </si>
  <si>
    <r>
      <rPr>
        <sz val="10"/>
        <rFont val="仿宋"/>
        <family val="3"/>
        <charset val="134"/>
      </rPr>
      <t>按</t>
    </r>
    <r>
      <rPr>
        <sz val="10"/>
        <rFont val="Times New Roman"/>
        <family val="1"/>
      </rPr>
      <t>2020</t>
    </r>
    <r>
      <rPr>
        <sz val="10"/>
        <rFont val="仿宋"/>
        <family val="3"/>
        <charset val="134"/>
      </rPr>
      <t>年</t>
    </r>
    <r>
      <rPr>
        <sz val="10"/>
        <rFont val="Times New Roman"/>
        <family val="1"/>
      </rPr>
      <t>12</t>
    </r>
    <r>
      <rPr>
        <sz val="10"/>
        <rFont val="仿宋"/>
        <family val="3"/>
        <charset val="134"/>
      </rPr>
      <t>月财政人员工资计算，已列入市本级预算。</t>
    </r>
  </si>
  <si>
    <r>
      <rPr>
        <sz val="12"/>
        <rFont val="仿宋"/>
        <family val="3"/>
        <charset val="134"/>
      </rPr>
      <t>中央省生均经费拨款</t>
    </r>
  </si>
  <si>
    <t>省财政</t>
  </si>
  <si>
    <t>目前实拨12870万元</t>
  </si>
  <si>
    <r>
      <rPr>
        <sz val="10"/>
        <rFont val="仿宋"/>
        <family val="3"/>
        <charset val="134"/>
      </rPr>
      <t>按往年数预计。</t>
    </r>
  </si>
  <si>
    <r>
      <rPr>
        <sz val="12"/>
        <rFont val="Times New Roman"/>
        <family val="1"/>
      </rPr>
      <t>2021</t>
    </r>
    <r>
      <rPr>
        <sz val="12"/>
        <rFont val="仿宋"/>
        <family val="3"/>
        <charset val="134"/>
      </rPr>
      <t>年学住费收入</t>
    </r>
  </si>
  <si>
    <r>
      <rPr>
        <sz val="12"/>
        <rFont val="仿宋"/>
        <family val="3"/>
        <charset val="134"/>
      </rPr>
      <t>学校</t>
    </r>
  </si>
  <si>
    <t>学费、住宿费</t>
  </si>
  <si>
    <r>
      <rPr>
        <sz val="10"/>
        <rFont val="仿宋"/>
        <family val="3"/>
        <charset val="134"/>
      </rPr>
      <t>综合预测。</t>
    </r>
  </si>
  <si>
    <r>
      <rPr>
        <sz val="12"/>
        <rFont val="仿宋"/>
        <family val="3"/>
        <charset val="134"/>
      </rPr>
      <t>继续教育收入</t>
    </r>
  </si>
  <si>
    <t>一体化收入750万元</t>
  </si>
  <si>
    <r>
      <rPr>
        <sz val="10"/>
        <rFont val="仿宋"/>
        <family val="3"/>
        <charset val="134"/>
      </rPr>
      <t>继续教育学院预算</t>
    </r>
    <r>
      <rPr>
        <sz val="10"/>
        <rFont val="Times New Roman"/>
        <family val="1"/>
      </rPr>
      <t>650</t>
    </r>
    <r>
      <rPr>
        <sz val="10"/>
        <rFont val="仿宋"/>
        <family val="3"/>
        <charset val="134"/>
      </rPr>
      <t>万，市财政统筹</t>
    </r>
    <r>
      <rPr>
        <sz val="10"/>
        <rFont val="Times New Roman"/>
        <family val="1"/>
      </rPr>
      <t>20%130</t>
    </r>
    <r>
      <rPr>
        <sz val="10"/>
        <rFont val="仿宋"/>
        <family val="3"/>
        <charset val="134"/>
      </rPr>
      <t>万。</t>
    </r>
  </si>
  <si>
    <r>
      <rPr>
        <sz val="10"/>
        <color indexed="8"/>
        <rFont val="仿宋"/>
        <family val="3"/>
        <charset val="134"/>
      </rPr>
      <t>预算</t>
    </r>
    <r>
      <rPr>
        <sz val="10"/>
        <color indexed="8"/>
        <rFont val="Times New Roman"/>
        <family val="1"/>
      </rPr>
      <t>468</t>
    </r>
    <r>
      <rPr>
        <sz val="10"/>
        <color indexed="8"/>
        <rFont val="仿宋"/>
        <family val="3"/>
        <charset val="134"/>
      </rPr>
      <t>万元，财政核减</t>
    </r>
    <r>
      <rPr>
        <sz val="10"/>
        <color indexed="8"/>
        <rFont val="Times New Roman"/>
        <family val="1"/>
      </rPr>
      <t>20%</t>
    </r>
  </si>
  <si>
    <r>
      <rPr>
        <sz val="12"/>
        <rFont val="仿宋"/>
        <family val="3"/>
        <charset val="134"/>
      </rPr>
      <t>门面房租金</t>
    </r>
  </si>
  <si>
    <t>一体化收入450万元</t>
  </si>
  <si>
    <r>
      <rPr>
        <sz val="10"/>
        <rFont val="仿宋"/>
        <family val="3"/>
        <charset val="134"/>
      </rPr>
      <t>后勤处预测数，已列入市本级预算。</t>
    </r>
  </si>
  <si>
    <r>
      <rPr>
        <sz val="10"/>
        <color indexed="8"/>
        <rFont val="仿宋"/>
        <family val="3"/>
        <charset val="134"/>
      </rPr>
      <t>预算</t>
    </r>
    <r>
      <rPr>
        <sz val="10"/>
        <color indexed="8"/>
        <rFont val="Times New Roman"/>
        <family val="1"/>
      </rPr>
      <t>805.89</t>
    </r>
    <r>
      <rPr>
        <sz val="10"/>
        <color indexed="8"/>
        <rFont val="仿宋"/>
        <family val="3"/>
        <charset val="134"/>
      </rPr>
      <t>万元，财政核减</t>
    </r>
    <r>
      <rPr>
        <sz val="10"/>
        <color indexed="8"/>
        <rFont val="Times New Roman"/>
        <family val="1"/>
      </rPr>
      <t>20%</t>
    </r>
  </si>
  <si>
    <r>
      <rPr>
        <sz val="12"/>
        <rFont val="仿宋"/>
        <family val="3"/>
        <charset val="134"/>
      </rPr>
      <t>研修院收入</t>
    </r>
  </si>
  <si>
    <t>国培440万，省培560万元,22年结转310万</t>
  </si>
  <si>
    <r>
      <rPr>
        <sz val="10"/>
        <rFont val="仿宋"/>
        <family val="3"/>
        <charset val="134"/>
      </rPr>
      <t>研修院预测数，已列入市本级预算。</t>
    </r>
  </si>
  <si>
    <r>
      <rPr>
        <sz val="10"/>
        <color indexed="8"/>
        <rFont val="仿宋"/>
        <family val="3"/>
        <charset val="134"/>
      </rPr>
      <t>预算</t>
    </r>
    <r>
      <rPr>
        <sz val="10"/>
        <color indexed="8"/>
        <rFont val="Times New Roman"/>
        <family val="1"/>
      </rPr>
      <t>200</t>
    </r>
    <r>
      <rPr>
        <sz val="10"/>
        <color indexed="8"/>
        <rFont val="仿宋"/>
        <family val="3"/>
        <charset val="134"/>
      </rPr>
      <t>万元，财政核减</t>
    </r>
    <r>
      <rPr>
        <sz val="10"/>
        <color indexed="8"/>
        <rFont val="Times New Roman"/>
        <family val="1"/>
      </rPr>
      <t>20%</t>
    </r>
  </si>
  <si>
    <r>
      <rPr>
        <sz val="12"/>
        <rFont val="仿宋"/>
        <family val="3"/>
        <charset val="134"/>
      </rPr>
      <t>普通话考试收入</t>
    </r>
  </si>
  <si>
    <t>一体化收入16万</t>
  </si>
  <si>
    <r>
      <rPr>
        <sz val="10"/>
        <rFont val="仿宋"/>
        <family val="3"/>
        <charset val="134"/>
      </rPr>
      <t>教务处预测数，已列入市本级预算。</t>
    </r>
  </si>
  <si>
    <r>
      <rPr>
        <sz val="10"/>
        <color indexed="8"/>
        <rFont val="仿宋"/>
        <family val="3"/>
        <charset val="134"/>
      </rPr>
      <t>预算</t>
    </r>
    <r>
      <rPr>
        <sz val="10"/>
        <color indexed="8"/>
        <rFont val="Times New Roman"/>
        <family val="1"/>
      </rPr>
      <t>16</t>
    </r>
    <r>
      <rPr>
        <sz val="10"/>
        <color indexed="8"/>
        <rFont val="仿宋"/>
        <family val="3"/>
        <charset val="134"/>
      </rPr>
      <t>万元，财政核减</t>
    </r>
    <r>
      <rPr>
        <sz val="10"/>
        <color indexed="8"/>
        <rFont val="Times New Roman"/>
        <family val="1"/>
      </rPr>
      <t>20%</t>
    </r>
  </si>
  <si>
    <r>
      <rPr>
        <sz val="12"/>
        <color indexed="8"/>
        <rFont val="仿宋"/>
        <family val="3"/>
        <charset val="134"/>
      </rPr>
      <t>资产报废处置收入</t>
    </r>
  </si>
  <si>
    <r>
      <rPr>
        <sz val="12"/>
        <color indexed="8"/>
        <rFont val="仿宋"/>
        <family val="3"/>
        <charset val="134"/>
      </rPr>
      <t>学校</t>
    </r>
  </si>
  <si>
    <t>一体化收入2万</t>
  </si>
  <si>
    <r>
      <rPr>
        <sz val="10"/>
        <color indexed="8"/>
        <rFont val="仿宋"/>
        <family val="3"/>
        <charset val="134"/>
      </rPr>
      <t>国资处预测数，已列入市本级预算。</t>
    </r>
  </si>
  <si>
    <r>
      <rPr>
        <sz val="10"/>
        <color indexed="8"/>
        <rFont val="仿宋"/>
        <family val="3"/>
        <charset val="134"/>
      </rPr>
      <t>预算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仿宋"/>
        <family val="3"/>
        <charset val="134"/>
      </rPr>
      <t>万元，财政核减</t>
    </r>
    <r>
      <rPr>
        <sz val="10"/>
        <color indexed="8"/>
        <rFont val="Times New Roman"/>
        <family val="1"/>
      </rPr>
      <t>20%</t>
    </r>
  </si>
  <si>
    <r>
      <rPr>
        <sz val="12"/>
        <color indexed="8"/>
        <rFont val="仿宋"/>
        <family val="3"/>
        <charset val="134"/>
      </rPr>
      <t>其他非税收入</t>
    </r>
  </si>
  <si>
    <t>一体化收入96万</t>
  </si>
  <si>
    <r>
      <rPr>
        <sz val="10"/>
        <color indexed="8"/>
        <rFont val="仿宋"/>
        <family val="3"/>
        <charset val="134"/>
      </rPr>
      <t>预算</t>
    </r>
    <r>
      <rPr>
        <sz val="10"/>
        <color indexed="8"/>
        <rFont val="Times New Roman"/>
        <family val="1"/>
      </rPr>
      <t>90</t>
    </r>
    <r>
      <rPr>
        <sz val="10"/>
        <color indexed="8"/>
        <rFont val="仿宋"/>
        <family val="3"/>
        <charset val="134"/>
      </rPr>
      <t>万元，财政核减</t>
    </r>
    <r>
      <rPr>
        <sz val="10"/>
        <color indexed="8"/>
        <rFont val="Times New Roman"/>
        <family val="1"/>
      </rPr>
      <t>20%</t>
    </r>
  </si>
  <si>
    <r>
      <rPr>
        <sz val="12"/>
        <color indexed="8"/>
        <rFont val="仿宋"/>
        <family val="3"/>
        <charset val="134"/>
      </rPr>
      <t>增值税退税收入</t>
    </r>
  </si>
  <si>
    <t>新原校区学费补助</t>
  </si>
  <si>
    <t>示范校建设专项收入</t>
  </si>
  <si>
    <r>
      <rPr>
        <b/>
        <sz val="12"/>
        <color indexed="8"/>
        <rFont val="仿宋"/>
        <family val="3"/>
        <charset val="134"/>
      </rPr>
      <t>当年收入小计</t>
    </r>
  </si>
  <si>
    <r>
      <rPr>
        <sz val="12"/>
        <color indexed="8"/>
        <rFont val="仿宋"/>
        <family val="3"/>
        <charset val="134"/>
      </rPr>
      <t>上年财政资金结转</t>
    </r>
  </si>
  <si>
    <r>
      <rPr>
        <sz val="12"/>
        <color indexed="8"/>
        <rFont val="仿宋"/>
        <family val="3"/>
        <charset val="134"/>
      </rPr>
      <t>财政结转</t>
    </r>
  </si>
  <si>
    <t>中央支持地方700万元，基础条件建设113.5万元，研修院资金458.49万元，示范校经费440.13万元，教科研经费164.95万元，服兵役资助资金111.275万元，兵役征集工作经费2.237万元</t>
  </si>
  <si>
    <r>
      <rPr>
        <sz val="12"/>
        <color indexed="8"/>
        <rFont val="仿宋"/>
        <family val="3"/>
        <charset val="134"/>
      </rPr>
      <t>上年学宿费资金结转</t>
    </r>
  </si>
  <si>
    <r>
      <rPr>
        <sz val="10"/>
        <color indexed="8"/>
        <rFont val="仿宋"/>
        <family val="3"/>
        <charset val="134"/>
      </rPr>
      <t>学费、住宿费结转资金，用于支付上半年校内工资（借款</t>
    </r>
    <r>
      <rPr>
        <sz val="10"/>
        <color indexed="8"/>
        <rFont val="Times New Roman"/>
        <family val="1"/>
      </rPr>
      <t>4122</t>
    </r>
    <r>
      <rPr>
        <sz val="10"/>
        <color indexed="8"/>
        <rFont val="仿宋"/>
        <family val="3"/>
        <charset val="134"/>
      </rPr>
      <t>万元，其中：</t>
    </r>
    <r>
      <rPr>
        <sz val="10"/>
        <color indexed="8"/>
        <rFont val="Times New Roman"/>
        <family val="1"/>
      </rPr>
      <t>75</t>
    </r>
    <r>
      <rPr>
        <sz val="10"/>
        <color indexed="8"/>
        <rFont val="仿宋"/>
        <family val="3"/>
        <charset val="134"/>
      </rPr>
      <t>亩地借款</t>
    </r>
    <r>
      <rPr>
        <sz val="10"/>
        <color indexed="8"/>
        <rFont val="Times New Roman"/>
        <family val="1"/>
      </rPr>
      <t>3550</t>
    </r>
    <r>
      <rPr>
        <sz val="10"/>
        <color indexed="8"/>
        <rFont val="仿宋"/>
        <family val="3"/>
        <charset val="134"/>
      </rPr>
      <t>万元，工程借款</t>
    </r>
    <r>
      <rPr>
        <sz val="10"/>
        <color indexed="8"/>
        <rFont val="Times New Roman"/>
        <family val="1"/>
      </rPr>
      <t>502</t>
    </r>
    <r>
      <rPr>
        <sz val="10"/>
        <color indexed="8"/>
        <rFont val="仿宋"/>
        <family val="3"/>
        <charset val="134"/>
      </rPr>
      <t>万元、后勤借款</t>
    </r>
    <r>
      <rPr>
        <sz val="10"/>
        <color indexed="8"/>
        <rFont val="Times New Roman"/>
        <family val="1"/>
      </rPr>
      <t>70</t>
    </r>
    <r>
      <rPr>
        <sz val="10"/>
        <color indexed="8"/>
        <rFont val="仿宋"/>
        <family val="3"/>
        <charset val="134"/>
      </rPr>
      <t>万元）</t>
    </r>
  </si>
  <si>
    <r>
      <rPr>
        <b/>
        <sz val="12"/>
        <color indexed="8"/>
        <rFont val="仿宋"/>
        <family val="3"/>
        <charset val="134"/>
      </rPr>
      <t>上年结转小计</t>
    </r>
  </si>
  <si>
    <t>收入合计</t>
  </si>
  <si>
    <r>
      <rPr>
        <sz val="12"/>
        <color indexed="8"/>
        <rFont val="Times New Roman"/>
        <family val="1"/>
      </rPr>
      <t>2020</t>
    </r>
    <r>
      <rPr>
        <sz val="12"/>
        <color indexed="8"/>
        <rFont val="仿宋"/>
        <family val="3"/>
        <charset val="134"/>
      </rPr>
      <t>年专项债券资金</t>
    </r>
  </si>
  <si>
    <r>
      <rPr>
        <sz val="12"/>
        <color indexed="8"/>
        <rFont val="仿宋"/>
        <family val="3"/>
        <charset val="134"/>
      </rPr>
      <t>专项债</t>
    </r>
  </si>
  <si>
    <r>
      <rPr>
        <sz val="10"/>
        <color indexed="8"/>
        <rFont val="仿宋"/>
        <family val="3"/>
        <charset val="134"/>
      </rPr>
      <t>专项资金，项目占用，不可挪用。支付率</t>
    </r>
    <r>
      <rPr>
        <sz val="10"/>
        <color indexed="8"/>
        <rFont val="Times New Roman"/>
        <family val="1"/>
      </rPr>
      <t>63.3%</t>
    </r>
    <r>
      <rPr>
        <sz val="10"/>
        <color indexed="8"/>
        <rFont val="仿宋"/>
        <family val="3"/>
        <charset val="134"/>
      </rPr>
      <t>，支付</t>
    </r>
    <r>
      <rPr>
        <sz val="10"/>
        <color indexed="8"/>
        <rFont val="Times New Roman"/>
        <family val="1"/>
      </rPr>
      <t>13108</t>
    </r>
    <r>
      <rPr>
        <sz val="10"/>
        <color indexed="8"/>
        <rFont val="仿宋"/>
        <family val="3"/>
        <charset val="134"/>
      </rPr>
      <t>万。</t>
    </r>
  </si>
  <si>
    <r>
      <rPr>
        <sz val="12"/>
        <color indexed="8"/>
        <rFont val="Times New Roman"/>
        <family val="1"/>
      </rPr>
      <t>2021</t>
    </r>
    <r>
      <rPr>
        <sz val="12"/>
        <color indexed="8"/>
        <rFont val="仿宋"/>
        <family val="3"/>
        <charset val="134"/>
      </rPr>
      <t>年专项债券资金</t>
    </r>
  </si>
  <si>
    <r>
      <rPr>
        <sz val="10"/>
        <color indexed="8"/>
        <rFont val="仿宋"/>
        <family val="3"/>
        <charset val="134"/>
      </rPr>
      <t>专项资金，项目占用，不可挪用。支付率</t>
    </r>
    <r>
      <rPr>
        <sz val="10"/>
        <color indexed="8"/>
        <rFont val="Times New Roman"/>
        <family val="1"/>
      </rPr>
      <t>75.1%</t>
    </r>
    <r>
      <rPr>
        <sz val="10"/>
        <color indexed="8"/>
        <rFont val="仿宋"/>
        <family val="3"/>
        <charset val="134"/>
      </rPr>
      <t>，支付</t>
    </r>
    <r>
      <rPr>
        <sz val="10"/>
        <color indexed="8"/>
        <rFont val="Times New Roman"/>
        <family val="1"/>
      </rPr>
      <t>3754</t>
    </r>
    <r>
      <rPr>
        <sz val="10"/>
        <color indexed="8"/>
        <rFont val="仿宋"/>
        <family val="3"/>
        <charset val="134"/>
      </rPr>
      <t>万。</t>
    </r>
  </si>
  <si>
    <r>
      <rPr>
        <sz val="12"/>
        <color indexed="8"/>
        <rFont val="Times New Roman"/>
        <family val="1"/>
      </rPr>
      <t>2022</t>
    </r>
    <r>
      <rPr>
        <sz val="12"/>
        <color indexed="8"/>
        <rFont val="仿宋"/>
        <family val="3"/>
        <charset val="134"/>
      </rPr>
      <t>年专项债券资金</t>
    </r>
  </si>
  <si>
    <t>专项债结转小计</t>
  </si>
  <si>
    <t>总计</t>
  </si>
  <si>
    <t>备注：预算内收入一体化列置1314万元，批复预算928.6=[(750+16)*0.8+548]*0.8</t>
  </si>
  <si>
    <t>新乡学院2021财务预算（草案）</t>
  </si>
  <si>
    <t>序号</t>
  </si>
  <si>
    <t>项目类别</t>
  </si>
  <si>
    <t>项目号</t>
  </si>
  <si>
    <t>项目名称</t>
  </si>
  <si>
    <t>项目性质</t>
  </si>
  <si>
    <t>2020测算</t>
  </si>
  <si>
    <t>2020支出</t>
  </si>
  <si>
    <t>2021预算测算数</t>
  </si>
  <si>
    <t>2021年预算申报数</t>
  </si>
  <si>
    <t>2021年预算备注</t>
  </si>
  <si>
    <t>2020预算申报数</t>
  </si>
  <si>
    <t>2020年预算备注</t>
  </si>
  <si>
    <t>预拨合计（5.27）</t>
  </si>
  <si>
    <t>申报部门</t>
  </si>
  <si>
    <t>人员经费
36824.55</t>
  </si>
  <si>
    <t>0000020001</t>
  </si>
  <si>
    <t>财政在职人员工资、津补贴</t>
  </si>
  <si>
    <t>人员</t>
  </si>
  <si>
    <t>财政在职人员工资、奖励性绩效0.6部分、取暖费、文明奖</t>
  </si>
  <si>
    <t>学校</t>
  </si>
  <si>
    <t>0000020003</t>
  </si>
  <si>
    <t>离退休人员工资、津补贴</t>
  </si>
  <si>
    <t>离退休工资、取暖费、文明奖、离休增发1月工资</t>
  </si>
  <si>
    <t>0000020007</t>
  </si>
  <si>
    <t>住房公积金</t>
  </si>
  <si>
    <t>人事处测算，财政在编1572+校内180</t>
  </si>
  <si>
    <t>0000020008</t>
  </si>
  <si>
    <t>财政在编人员失业保险</t>
  </si>
  <si>
    <t>市本级预算数据</t>
  </si>
  <si>
    <t>0000020020</t>
  </si>
  <si>
    <t>财政在编人员基本养老保险</t>
  </si>
  <si>
    <t>0000020012</t>
  </si>
  <si>
    <t>财政在编人员保险</t>
  </si>
  <si>
    <t>后勤处医保科计算</t>
  </si>
  <si>
    <t>0000020002</t>
  </si>
  <si>
    <t>校内人员工资、津补贴</t>
  </si>
  <si>
    <t>校内、人事代理工资、奖励性绩效0.6部分、取暖费、文明奖</t>
  </si>
  <si>
    <t>0000020021</t>
  </si>
  <si>
    <t>校内人员保险</t>
  </si>
  <si>
    <t>失业、养老保险、医疗保险、工伤、生育</t>
  </si>
  <si>
    <t>0000020004</t>
  </si>
  <si>
    <t>合同制人员工资</t>
  </si>
  <si>
    <t>人事处测算，保卫工资2736*4=8.9664</t>
  </si>
  <si>
    <t>0000020005</t>
  </si>
  <si>
    <t>临时工工资</t>
  </si>
  <si>
    <t>人事处测算。人事处管理的临时工。保卫工资7-12月14.471*6=86.826</t>
  </si>
  <si>
    <t>0000020006</t>
  </si>
  <si>
    <t>合同制与临时工保险</t>
  </si>
  <si>
    <t>失业、养老保险、医疗保险、工伤、生育.-保卫保险5.782*6=34.692</t>
  </si>
  <si>
    <t>0000020009</t>
  </si>
  <si>
    <t>工会经费</t>
  </si>
  <si>
    <t>含：财政人员262.99万元（其中40%105.196万元交市工会，60%157.794万元拨校工会）+校内其他各类人员工资的2%部分35.28万元（校内人员工资1068+合同制工资456+临时工工资240）+校内绩效2%部分104.24万（平时考核奖2172+绩效一1200+超工作量1840）=297.314</t>
  </si>
  <si>
    <t>0000020010</t>
  </si>
  <si>
    <t>职工福利费</t>
  </si>
  <si>
    <t>市本级预算数据382.74万元</t>
  </si>
  <si>
    <t>0000020011</t>
  </si>
  <si>
    <t>教工体检费</t>
  </si>
  <si>
    <t>2019年预算。2020年申报金额：75.7787万元（2020年体检费65万；19年未支付两个单位体检费10.7787万元）</t>
  </si>
  <si>
    <t>校医院</t>
  </si>
  <si>
    <t>0000020013</t>
  </si>
  <si>
    <t>遗嘱补</t>
  </si>
  <si>
    <t>0000020014</t>
  </si>
  <si>
    <t>新进教师工资性支出</t>
  </si>
  <si>
    <t>人事处测算（原2170万元）</t>
  </si>
  <si>
    <t>0000020015</t>
  </si>
  <si>
    <t>校内绩效</t>
  </si>
  <si>
    <t>财政人员、校内人员、人事代理校内绩效（一）；财政人员、校内人员、人事代理年终超工作绩效</t>
  </si>
  <si>
    <t>0000020016</t>
  </si>
  <si>
    <t>博士学位津贴</t>
  </si>
  <si>
    <t>博士津贴、博士提高待遇</t>
  </si>
  <si>
    <t>0000020017</t>
  </si>
  <si>
    <t>学生贷款贴息、风险补偿金及违约管理费</t>
  </si>
  <si>
    <t>学生处测算</t>
  </si>
  <si>
    <t>0000020018</t>
  </si>
  <si>
    <t>国家学生奖学金</t>
  </si>
  <si>
    <t>学生处测算（市级配套资金）</t>
  </si>
  <si>
    <t>特殊离休人员护理费</t>
  </si>
  <si>
    <t>人事处测算</t>
  </si>
  <si>
    <t>0000020022</t>
  </si>
  <si>
    <t>在职人员年度及平时目标考核奖</t>
  </si>
  <si>
    <t>人事处：财政在职人员、校内人员、人事代理、合同制、临时工</t>
  </si>
  <si>
    <t>在职人员文明城市奖</t>
  </si>
  <si>
    <t>0000020023</t>
  </si>
  <si>
    <t>离退休人员年度及平时健康休养费</t>
  </si>
  <si>
    <t>人事处测算（离退休人员年度及平时健康休养费490是否+离退休文明城市奖260）</t>
  </si>
  <si>
    <t>0000020019</t>
  </si>
  <si>
    <t>2018年度平安奖</t>
  </si>
  <si>
    <t>财政在职人员、校内人员、人事代理、合同制、临时工、离退休人员平安奖（已发放）</t>
  </si>
  <si>
    <t>0000020024</t>
  </si>
  <si>
    <t>卫校工资补差</t>
  </si>
  <si>
    <t>4.26刘校长，预估半年</t>
  </si>
  <si>
    <t>0101010044</t>
  </si>
  <si>
    <t>保卫服务外包经费</t>
  </si>
  <si>
    <t>合同314，半年157。人员减134.综合治理经费34.03万元；</t>
  </si>
  <si>
    <t>教学经费
3599.79</t>
  </si>
  <si>
    <t>各部门业务费</t>
  </si>
  <si>
    <t>业务费</t>
  </si>
  <si>
    <t>教工人头2600调为2000，学生人头费压缩40%，新设学院+2，新设党政+1</t>
  </si>
  <si>
    <t>各部门</t>
  </si>
  <si>
    <t>教学改革、专业建设和教学质量工程经费</t>
  </si>
  <si>
    <t>运行类专项</t>
  </si>
  <si>
    <t>已有项目及拟新立项目建设和匹配150，评审及劳务费30，考研奖励20，毕业证学位证制作15，学位服清洗增订5.</t>
  </si>
  <si>
    <t>教务处</t>
  </si>
  <si>
    <t>教务处工作经费</t>
  </si>
  <si>
    <t>未报</t>
  </si>
  <si>
    <t>0101010029</t>
  </si>
  <si>
    <t>教学质量奖（课堂教学奖）</t>
  </si>
  <si>
    <t>460</t>
  </si>
  <si>
    <t>获奖人奖金180，名师配套260，评审及劳务费15，材料制作及其他5</t>
  </si>
  <si>
    <t>1801010218</t>
  </si>
  <si>
    <t>学生参赛经费</t>
  </si>
  <si>
    <t>教务处报100万（含数学建模）</t>
  </si>
  <si>
    <t>1211010012</t>
  </si>
  <si>
    <t>实习实训费</t>
  </si>
  <si>
    <t>分配各院部120、其他集中使用费用30、毕业论文检测服务费8，实习经费测算依据：艺术类专业150元/生/年、理工类、教师教育类专业120元/生/年、其它类专业100元/生/年，共需315万，按1/2计算，为158万。</t>
  </si>
  <si>
    <t>教学实验耗材</t>
  </si>
  <si>
    <t>分配各院部140、实验室安全等其他集中使用费用10。耗材费测算依据：文管类3万元/学院、艺术类5万元/学院、理工类学院10万元/学院，共需150万。</t>
  </si>
  <si>
    <t>1201011312</t>
  </si>
  <si>
    <t>新专业建设经费</t>
  </si>
  <si>
    <t>新增专业申报、建设</t>
  </si>
  <si>
    <t>审核评估经费</t>
  </si>
  <si>
    <t>对照标准完成并提升各项教学工作</t>
  </si>
  <si>
    <t>二学位学费收入专项</t>
  </si>
  <si>
    <t>上年结转9.3万，本年收入9万85%7.65万归教务统筹</t>
  </si>
  <si>
    <t>0101010031</t>
  </si>
  <si>
    <t>外聘教师代课费</t>
  </si>
  <si>
    <t>保证教学工作任务，尽量减少外聘数量</t>
  </si>
  <si>
    <t>专业认证经费</t>
  </si>
  <si>
    <t>刘校长：制药、化工两个专业10/个。</t>
  </si>
  <si>
    <t>新增</t>
  </si>
  <si>
    <t>一流专业建设经费</t>
  </si>
  <si>
    <t>刘校长：国家级1个20万，省级3个30万。</t>
  </si>
  <si>
    <t>教科研设备维修费</t>
  </si>
  <si>
    <t>仪器设备维修经费依据《新乡学院国有资产管理办法》《新乡学院仪器设备管理办法》文件精神，根据仪器设备总值43412.81万元的0.2%申请</t>
  </si>
  <si>
    <t>国资处</t>
  </si>
  <si>
    <t>0101010030</t>
  </si>
  <si>
    <t>教研室工作经费</t>
  </si>
  <si>
    <t>刘校长：优秀1.5，合格1，分到教研室。教务处3优秀，42合格。</t>
  </si>
  <si>
    <t>各教研室</t>
  </si>
  <si>
    <t>心理健康教育经费</t>
  </si>
  <si>
    <t>心理咨询师培训、咨询活动、宣传手册展板等</t>
  </si>
  <si>
    <t>大学生心理健康中心</t>
  </si>
  <si>
    <t>思想政治教育经费</t>
  </si>
  <si>
    <t>思政课暑期社会考察、教师培训，压缩30%</t>
  </si>
  <si>
    <t>马克思主义学院</t>
  </si>
  <si>
    <t>4501010145</t>
  </si>
  <si>
    <t>学生体能测试经费</t>
  </si>
  <si>
    <t>体能测试所需教具、器材、补助，学生比赛、活动服装、，器材维护维修、加班餐等</t>
  </si>
  <si>
    <t>体育学院</t>
  </si>
  <si>
    <t>国际合作办学经费</t>
  </si>
  <si>
    <t>国际教育学院：会计专业加拿大注册费78*800美元=44.928万元；生物技术专业外方学校办学成本212*16000*40%=135.68万元；马来西亚城市大学交换生资助4人，2.4万元.</t>
  </si>
  <si>
    <t>国际教育学院</t>
  </si>
  <si>
    <t>0101010038</t>
  </si>
  <si>
    <t>中外合作本科办学项目专业建设费</t>
  </si>
  <si>
    <t>合作项目的25%，其中设备70%、其他30%。339.2</t>
  </si>
  <si>
    <t>生科院</t>
  </si>
  <si>
    <t>3201010132</t>
  </si>
  <si>
    <t>语言文字示范建设经费</t>
  </si>
  <si>
    <t>素质教育中心经费，取消</t>
  </si>
  <si>
    <t>0101010021</t>
  </si>
  <si>
    <t>教学质量监测评估经费</t>
  </si>
  <si>
    <t>合并5万</t>
  </si>
  <si>
    <t>教学督导监控办</t>
  </si>
  <si>
    <t>6601010066</t>
  </si>
  <si>
    <t>督导工作专项费</t>
  </si>
  <si>
    <t>10</t>
  </si>
  <si>
    <t>0101010032</t>
  </si>
  <si>
    <t>督导员费</t>
  </si>
  <si>
    <t>22.50</t>
  </si>
  <si>
    <t>15*1500*9=20.25万元：上半年没支，下半年5个月11.25万</t>
  </si>
  <si>
    <t>图书馆资源建设经费</t>
  </si>
  <si>
    <t>933.89</t>
  </si>
  <si>
    <t>图书资源509，搬迁186。物业60，含综合实力提升243万</t>
  </si>
  <si>
    <t>图书馆</t>
  </si>
  <si>
    <t>师资培训经费（含工作经费）</t>
  </si>
  <si>
    <t>50人教育部网络在线培训3,20人教师访学进修16,50人实践锻炼，新入职培训、从教30年表彰材料0.5，刘校长指示5万。</t>
  </si>
  <si>
    <t>人事处</t>
  </si>
  <si>
    <t>0101010008</t>
  </si>
  <si>
    <t>学生奖、助、勤等经费(含免费午餐)</t>
  </si>
  <si>
    <t>压缩30%拨学生处280万，含学生火车票优惠卡5.229万</t>
  </si>
  <si>
    <t>学生处</t>
  </si>
  <si>
    <t>助学贷款风险奖励金(4463结转)</t>
  </si>
  <si>
    <t>1501011615</t>
  </si>
  <si>
    <t>体育运动经费</t>
  </si>
  <si>
    <t>没报</t>
  </si>
  <si>
    <t>学生军事实践经费</t>
  </si>
  <si>
    <t>军训教官补助及餐费43.34，八一慰问1，耗材1</t>
  </si>
  <si>
    <t>学生处工作经费</t>
  </si>
  <si>
    <t>各类表格手册印刷，19年手册5.78,19年各类晚会典礼租赁费8、20年1.5，档案邮寄10.42，学生证1.5，火车票优惠卡5.23，辅导员能力大赛奖励4，宣传条幅、海报、展板、活动奖品1，迎新、毕业工作2.2，冬季长跑3.5，劳动实践工具购买0.5</t>
  </si>
  <si>
    <t>0801010008</t>
  </si>
  <si>
    <t>团委工作经费</t>
  </si>
  <si>
    <t>1.思政海报条幅、优秀团干证书、学习笔记本团徽、团证共计12.33万元；2社团活动、拓展证书等7.29万元；3.社会实践海报、制作费共计4.58万元；4.思政教育，社团活动租赁费6.34万元；5.思政教育，社团活动培训差旅费5.31万元；5.聘请专家劳务费0.15万元；6.奖学金1.68万元，助学金1.43万元；7.学生干部拓展训练1万元；8.维修‘慰问费及其他共计1.05万元</t>
  </si>
  <si>
    <t>团委</t>
  </si>
  <si>
    <t>招生办公室工作经费</t>
  </si>
  <si>
    <t>招生工作经费81.2万元，</t>
  </si>
  <si>
    <t>招生与就业处</t>
  </si>
  <si>
    <t>1701010617</t>
  </si>
  <si>
    <t>学生创新创业及就业工作经费</t>
  </si>
  <si>
    <t>2016-2019毕业生调查招标项目39.5万元，就业经费60万元；创业实践经费95万元（扶持创业团体30、创业大赛优秀项目孵化资金65）；</t>
  </si>
  <si>
    <t>因公出国（含教科研出国）</t>
  </si>
  <si>
    <t>112.6</t>
  </si>
  <si>
    <t>申报因公团组75？？其他37.6</t>
  </si>
  <si>
    <t>外事处</t>
  </si>
  <si>
    <t>3101010031</t>
  </si>
  <si>
    <t>外事外教及合作交流经费</t>
  </si>
  <si>
    <t>保证工资，其余缩减。外教工资34（含3000元旅游补贴），外教中介费3.28，办公、外教公寓购置5、，项目配套费3万人次*7，</t>
  </si>
  <si>
    <t>5701010057</t>
  </si>
  <si>
    <t>高等教育研究经费</t>
  </si>
  <si>
    <t>刘校长合并6万+2</t>
  </si>
  <si>
    <t>发展规划处</t>
  </si>
  <si>
    <t>0101010020</t>
  </si>
  <si>
    <t>学校发展规划经费</t>
  </si>
  <si>
    <t>0401010304</t>
  </si>
  <si>
    <t>学校报刊杂志费</t>
  </si>
  <si>
    <t>宣传部</t>
  </si>
  <si>
    <t>3001010130</t>
  </si>
  <si>
    <t>校园网络维护维修经费</t>
  </si>
  <si>
    <t>申报199.99，含教科网30.49+45.73+30.49，网络舆情检测11.78、办公自动化8.2365、拾音器5.635、光纤租赁7.2、有线电视租赁1.2等</t>
  </si>
  <si>
    <t>信息化管理中心</t>
  </si>
  <si>
    <t>现教中心设备维持费</t>
  </si>
  <si>
    <t>维修维护专项报60，30万够用。</t>
  </si>
  <si>
    <t>9401010094</t>
  </si>
  <si>
    <t>3D打印联盟（含合作费）</t>
  </si>
  <si>
    <t>2019-2020年2年服务费</t>
  </si>
  <si>
    <t>3D打印学院</t>
  </si>
  <si>
    <t>委员会工作经费</t>
  </si>
  <si>
    <t>学术、教育、体育、生物与伦理等四个委员会</t>
  </si>
  <si>
    <t>不下</t>
  </si>
  <si>
    <t>继续教育工作经费</t>
  </si>
  <si>
    <t>75.68</t>
  </si>
  <si>
    <t>上年余额75.68+294.84。该预算按学校文件规定，根据收费金额计算分成。可以改变分配方式？</t>
  </si>
  <si>
    <t>继续教育学院</t>
  </si>
  <si>
    <t>培训中心工作经费</t>
  </si>
  <si>
    <t>继续教育合作及上级统筹费</t>
  </si>
  <si>
    <t>部门预算907.4万，市财政统筹20%181.48万。没计收入，也不列支出。</t>
  </si>
  <si>
    <t>科研及学科
建设经费
3638</t>
  </si>
  <si>
    <t>学术交流费</t>
  </si>
  <si>
    <t>高博会，学校层面科研会议、高层次学术交流，</t>
  </si>
  <si>
    <t>科研处</t>
  </si>
  <si>
    <t>科研处工作经费</t>
  </si>
  <si>
    <t>创新团队，学科建设及平台搭建，科研项目资助经费</t>
  </si>
  <si>
    <t>基础性科研经费</t>
  </si>
  <si>
    <t>科研项目匹配及资助经费1863万元；创新团队、平台建设经费970万元；创新学者工程、科技创新突出贡献等奖励300万元。</t>
  </si>
  <si>
    <t>教科研项目及硕导经费(结转)（基础性科研经费）</t>
  </si>
  <si>
    <t>现有科研项目待支付余额2300，预估2020年支付1000万元。</t>
  </si>
  <si>
    <t>项目负责人</t>
  </si>
  <si>
    <t>硕士专业学位点培育经费</t>
  </si>
  <si>
    <t>硕导140，联合研究生学费50，硕士点建设30。50人测算。</t>
  </si>
  <si>
    <t>研究生处</t>
  </si>
  <si>
    <t>研究生处工作经费</t>
  </si>
  <si>
    <t>学科建设经费</t>
  </si>
  <si>
    <t>2个省级重点学科</t>
  </si>
  <si>
    <t>1401010214</t>
  </si>
  <si>
    <t>高层次人才经费</t>
  </si>
  <si>
    <t>2000（安家费68人780，科研启动费200，柔性专家44人720）</t>
  </si>
  <si>
    <t>1401010114</t>
  </si>
  <si>
    <t>人才引进工作经费</t>
  </si>
  <si>
    <t>2018年至2020年度硕士，双师双能型教师申报面试及招聘工作</t>
  </si>
  <si>
    <t>2801010128</t>
  </si>
  <si>
    <t>《行政科学论坛》经费</t>
  </si>
  <si>
    <t>刘校长，合并120万，打通使用</t>
  </si>
  <si>
    <t>期刊中心</t>
  </si>
  <si>
    <t>《管理学刊》经费</t>
  </si>
  <si>
    <t>《新乡学院学报》经费</t>
  </si>
  <si>
    <t>0401010204</t>
  </si>
  <si>
    <t>校报经费</t>
  </si>
  <si>
    <t>校报期数、外宣文集、合订本印刷4.7、邮电0.3、劳务12、奖励金2，记者节租赁1，会费0.15</t>
  </si>
  <si>
    <t>党政管理
经费
413.69</t>
  </si>
  <si>
    <t>党政管理部门业务费</t>
  </si>
  <si>
    <t>总额列在教学部门，暂列，以后再细分</t>
  </si>
  <si>
    <t>2+2.772</t>
  </si>
  <si>
    <t>基层党总支建设经费</t>
  </si>
  <si>
    <t>由组织部统一分配，一半包含在党建经费，另一半由党费补贴</t>
  </si>
  <si>
    <t>0201010002</t>
  </si>
  <si>
    <t>党委办公室工作经费</t>
  </si>
  <si>
    <t>做好学校大中小型会议的举办及各项专项工作的开展</t>
  </si>
  <si>
    <t>党办</t>
  </si>
  <si>
    <t>0201010102</t>
  </si>
  <si>
    <t>公务接待费（党务）</t>
  </si>
  <si>
    <t>学校大型会议考察点烟及学习交流及请示汇报工作等公务接待</t>
  </si>
  <si>
    <t>0901010309</t>
  </si>
  <si>
    <t>公务接待费（行政）</t>
  </si>
  <si>
    <t>接待专家，来访院校及检查组</t>
  </si>
  <si>
    <t>校办</t>
  </si>
  <si>
    <t>0901010109</t>
  </si>
  <si>
    <t>会议费</t>
  </si>
  <si>
    <t>双代会，临时性大会及平时各种小型会议</t>
  </si>
  <si>
    <t>0901010409</t>
  </si>
  <si>
    <t>校办工作经费</t>
  </si>
  <si>
    <t>申报工作经费10万元，邮电费6.5万元。</t>
  </si>
  <si>
    <t>0601010006</t>
  </si>
  <si>
    <t>纪检委工作经费</t>
  </si>
  <si>
    <t>培训费3万元，差旅费1.6万元</t>
  </si>
  <si>
    <t>纪委</t>
  </si>
  <si>
    <t>巡查工作经费</t>
  </si>
  <si>
    <t>对学校二级单位专项巡查，巡查员培训</t>
  </si>
  <si>
    <t>巡查办公室</t>
  </si>
  <si>
    <t>0301010003</t>
  </si>
  <si>
    <t>党建经费（含干部培训费）</t>
  </si>
  <si>
    <t>党建、干部培训</t>
  </si>
  <si>
    <t>组织部</t>
  </si>
  <si>
    <t>基层兼职党支部书记工作津贴</t>
  </si>
  <si>
    <r>
      <t>130人</t>
    </r>
    <r>
      <rPr>
        <sz val="10"/>
        <color indexed="10"/>
        <rFont val="宋体"/>
        <family val="3"/>
        <charset val="134"/>
      </rPr>
      <t>×</t>
    </r>
    <r>
      <rPr>
        <sz val="10"/>
        <color indexed="10"/>
        <rFont val="仿宋"/>
        <family val="3"/>
        <charset val="134"/>
      </rPr>
      <t>100元/月×12月=15.6万</t>
    </r>
  </si>
  <si>
    <t>0301010203</t>
  </si>
  <si>
    <t>驻村工作经费</t>
  </si>
  <si>
    <t>脱贫攻坚</t>
  </si>
  <si>
    <t>博士挂职经费</t>
  </si>
  <si>
    <t>新增，用于博士挂职各项经费支出</t>
  </si>
  <si>
    <t>0401010004</t>
  </si>
  <si>
    <t>宣传部工作经费</t>
  </si>
  <si>
    <t>工作经费日常运转20，外宣经费30</t>
  </si>
  <si>
    <t>0401010504</t>
  </si>
  <si>
    <t>思想政治及意识形态建设经费</t>
  </si>
  <si>
    <t>订阅下发学习材料、购买思政材料</t>
  </si>
  <si>
    <t>0401010104</t>
  </si>
  <si>
    <t>学校文明单位建设经费</t>
  </si>
  <si>
    <t>对无主庭院帮扶，及全年度校内宣传</t>
  </si>
  <si>
    <t>0501010005</t>
  </si>
  <si>
    <t>统战部工作经费</t>
  </si>
  <si>
    <t>民族宗教工作经费8.57万元，民族党派、统战团体工作经费7万元</t>
  </si>
  <si>
    <t>党委统战部</t>
  </si>
  <si>
    <t>人事职称经费</t>
  </si>
  <si>
    <t>19.20年度初、中、高级职称评审及聘任，人事、社保手续办理</t>
  </si>
  <si>
    <t>2401010124</t>
  </si>
  <si>
    <t>武装部工作经费</t>
  </si>
  <si>
    <t>保卫处</t>
  </si>
  <si>
    <t>法律事务经费</t>
  </si>
  <si>
    <t>印刷制作法治宣传考试卷，设计制作宣传展板、条幅、普法手册等</t>
  </si>
  <si>
    <t>法制办</t>
  </si>
  <si>
    <t>综合档案室工作经费</t>
  </si>
  <si>
    <t>日常运行5，搬迁1，档案数字管理系统60万元</t>
  </si>
  <si>
    <t>档案馆</t>
  </si>
  <si>
    <t>财务处工作经费</t>
  </si>
  <si>
    <t>软件服务费4万，凭证皮、凭证盒、账本凭证打印装订等耗材5.5万元,税务系统维护0.5，POS机租金0.3，财务系统及制度培训4万元，遗留软件购置费14万。</t>
  </si>
  <si>
    <t>财务处</t>
  </si>
  <si>
    <t>学校融资工作经费</t>
  </si>
  <si>
    <t>2020专项债申请费用8万：债压力测报告0.5万，材料制作2万，交通差旅3万，其他2.5万；
2021专项债申请费用10万：债压力测报告0.5万，材料制作2万，交通差旅3万，其他2.5万；</t>
  </si>
  <si>
    <t>审计处工作经费</t>
  </si>
  <si>
    <t>经济责任审计、工程预结算、财务审计、大额支出、考察论证等</t>
  </si>
  <si>
    <t>审计处</t>
  </si>
  <si>
    <t>国有资产管理处工作经费（含评标专家评审费）</t>
  </si>
  <si>
    <t>仪器设备购置考察费6，项目论证、验收聘请专家费2，国有资产核查(卫校资产核查接收）8，国有资产调剂安装、搬迁4；评审评标及论证专家劳酬1-6月已发生6.61万。刘校长：合并入国资处</t>
  </si>
  <si>
    <t>国资处（含招标办）</t>
  </si>
  <si>
    <t>6901010069</t>
  </si>
  <si>
    <t>招标办工作经费（含招标专家评审费）</t>
  </si>
  <si>
    <t>合并</t>
  </si>
  <si>
    <t>基建处工作经费</t>
  </si>
  <si>
    <t>日常运行</t>
  </si>
  <si>
    <t>基建处</t>
  </si>
  <si>
    <t>离退休人员经费</t>
  </si>
  <si>
    <t>441*900+7*1000，含新增关工委经费2万元</t>
  </si>
  <si>
    <t>离退休处</t>
  </si>
  <si>
    <t>0101010033</t>
  </si>
  <si>
    <t>离退休人员福利</t>
  </si>
  <si>
    <t>441人*1000</t>
  </si>
  <si>
    <t>设备资产
购置经费
1696</t>
  </si>
  <si>
    <t>2101010121</t>
  </si>
  <si>
    <t>设备仪器购置费</t>
  </si>
  <si>
    <t>投资类专项</t>
  </si>
  <si>
    <t>一批专项债2375.36万元，二批专项债4550.35万元,自担1737.52-46.2</t>
  </si>
  <si>
    <t>设备仪器购置费（中央专项结转）</t>
  </si>
  <si>
    <t>中央支持地方专项1196万元，项目占用</t>
  </si>
  <si>
    <t>2301010823</t>
  </si>
  <si>
    <t>家俱采购</t>
  </si>
  <si>
    <t>2415.71第二批专项债券申请4850万元.（已申报债权416.3）</t>
  </si>
  <si>
    <t>后勤处</t>
  </si>
  <si>
    <t>基建经费
1456.39</t>
  </si>
  <si>
    <t>基本建设工程</t>
  </si>
  <si>
    <t>351.89：另还需提前批专项债支付4236.44万元.第二批专项债券申请5000万元.（新报需支付第一批专项债2854.26）</t>
  </si>
  <si>
    <t>专项债券利息</t>
  </si>
  <si>
    <t>提前批2.07亿699.66万，第二批1.52亿半年285.76万元</t>
  </si>
  <si>
    <t>0101010034</t>
  </si>
  <si>
    <t>新乡学院附属学校共建经费</t>
  </si>
  <si>
    <t>附中待支付合同813万元</t>
  </si>
  <si>
    <t>0101010003</t>
  </si>
  <si>
    <t>临时项目</t>
  </si>
  <si>
    <t>倒挤数。用于临时发生的项目、遗留问题解决等项目支出</t>
  </si>
  <si>
    <t>后勤保障
经费
4268.61</t>
  </si>
  <si>
    <t>校产维修费</t>
  </si>
  <si>
    <t>已申报债券1289.82，预拨500万，支出借款260（债券资金）、污水疏通12.6</t>
  </si>
  <si>
    <t>校产维修费（基础条件专项结转）</t>
  </si>
  <si>
    <t>基础条件建设专项170万元，项目占用，已支付。</t>
  </si>
  <si>
    <t>后勤运行费</t>
  </si>
  <si>
    <t>水费570万元、电费650万元、燃气费84万元、临时工工资350万元。家属区下半年水电费400万元抵减。</t>
  </si>
  <si>
    <t>2301011223</t>
  </si>
  <si>
    <t>物业费</t>
  </si>
  <si>
    <t>后勤处根据合同报</t>
  </si>
  <si>
    <t>市网供暖费</t>
  </si>
  <si>
    <t>取暖费780扣疫情260=520万元、图书馆暖气=2.25*120*22423=75.4万，配套费=22423*35=79万元</t>
  </si>
  <si>
    <t>学生宿舍管理运行费</t>
  </si>
  <si>
    <t>楼长、维修人员工资、福利65.67，零星维护维修、材料18.37，宿舍设备设施损坏更换3.75标准化宿舍达标建设10.3，其他办公、电话、条幅等8.39万元。</t>
  </si>
  <si>
    <t>保卫处工作经费</t>
  </si>
  <si>
    <t>工作经费：40万元；疫情期间特殊设施购置费16万元。</t>
  </si>
  <si>
    <t>0901010009</t>
  </si>
  <si>
    <t>公务车辆运行经费</t>
  </si>
  <si>
    <t>校办测算，公车运行、校领导交通补贴等</t>
  </si>
  <si>
    <t>7601010076</t>
  </si>
  <si>
    <t>校园一卡通中心工作经费</t>
  </si>
  <si>
    <t>2020级新生校园卡制作、证卡打印机、色带等耗材，属于刚性支出</t>
  </si>
  <si>
    <t>财务处（一卡通）</t>
  </si>
  <si>
    <t>0101010039</t>
  </si>
  <si>
    <t>防疫防控专项</t>
  </si>
  <si>
    <t>新增。预先下达30万，新冠疫情防控专项经费</t>
  </si>
  <si>
    <t>学生住宿费退费</t>
  </si>
  <si>
    <t>受疫情影响，按上级要求，退半年住宿费。执行收支两条线，先收再退。</t>
  </si>
  <si>
    <t>0101010011</t>
  </si>
  <si>
    <t>物价平抑基金</t>
  </si>
  <si>
    <t>文件规定</t>
  </si>
  <si>
    <t>其他经费
1500</t>
  </si>
  <si>
    <t>0101010025</t>
  </si>
  <si>
    <t>抚恤金、丧葬费</t>
  </si>
  <si>
    <t>0101010014</t>
  </si>
  <si>
    <t>残疾人就业保障金及人防费等</t>
  </si>
  <si>
    <t>财务手续费、税金及软件服务费等</t>
  </si>
  <si>
    <t>银行手续费；上缴税务局的增值税、附加税等各类税金，均为刚性支出。</t>
  </si>
  <si>
    <t>0101010101</t>
  </si>
  <si>
    <t>预备费</t>
  </si>
  <si>
    <t>预算法规定，预算总额的3%</t>
  </si>
  <si>
    <t>合计</t>
  </si>
  <si>
    <t>专项债券
20700</t>
  </si>
  <si>
    <t>图书馆工程</t>
  </si>
  <si>
    <t>图书馆配套资产购置</t>
  </si>
  <si>
    <t>教科研平台及仪器设备购置</t>
  </si>
  <si>
    <t>创新创业孵化园改造工程</t>
  </si>
  <si>
    <t>招生就业处</t>
  </si>
  <si>
    <t>当年可供安排预算的资金总额</t>
  </si>
  <si>
    <t>据测算，2020年专项经费平均减少30%。</t>
  </si>
  <si>
    <t>1.校领导经费：校长、书记5万/人，副职4万/人；9人按全年算，2人空缺按半年算；
2.部门业务费：教工人头费2600调为2000元/人，学生人头费按70%算；</t>
  </si>
  <si>
    <t>中外合作办学收入分配：学校65%，教学单位25%（设备投入不低于70%），国教10%</t>
  </si>
  <si>
    <t>双学位学校留15%，教学院系70%，学生所在院系5%，教务处10%</t>
  </si>
  <si>
    <t>收入事项</t>
  </si>
  <si>
    <t>金额（万元）</t>
  </si>
  <si>
    <t>增长率</t>
  </si>
  <si>
    <t>2020年</t>
  </si>
  <si>
    <t>2021年</t>
  </si>
  <si>
    <t>市财政生均经费拨款</t>
  </si>
  <si>
    <t>中央省生均经费拨款</t>
  </si>
  <si>
    <t>学住费收入</t>
  </si>
  <si>
    <t>继续教育收入</t>
  </si>
  <si>
    <t>门面房租金</t>
  </si>
  <si>
    <t>培训收入</t>
  </si>
  <si>
    <r>
      <t>2</t>
    </r>
    <r>
      <rPr>
        <sz val="11"/>
        <color indexed="8"/>
        <rFont val="宋体"/>
        <family val="3"/>
        <charset val="134"/>
      </rPr>
      <t>021年研修院收入</t>
    </r>
  </si>
  <si>
    <t>其他预算内收入</t>
  </si>
  <si>
    <t>上年财政资金结转</t>
  </si>
  <si>
    <t>上年学宿费收入结转</t>
  </si>
  <si>
    <t>卫校经费</t>
  </si>
  <si>
    <r>
      <t>扣除卫校经费因素，增长6</t>
    </r>
    <r>
      <rPr>
        <sz val="11"/>
        <color indexed="8"/>
        <rFont val="宋体"/>
        <family val="3"/>
        <charset val="134"/>
      </rPr>
      <t>%</t>
    </r>
  </si>
  <si>
    <t>专项债券资金</t>
  </si>
  <si>
    <t>卫校</t>
  </si>
  <si>
    <t>附中</t>
  </si>
  <si>
    <t>支出</t>
  </si>
  <si>
    <t>收入角度</t>
  </si>
  <si>
    <t>新原校区</t>
  </si>
  <si>
    <t>师范教育基地</t>
  </si>
  <si>
    <t>预算人员4.4</t>
  </si>
  <si>
    <t>人员经费增长快</t>
  </si>
  <si>
    <t>业务费 不回收</t>
  </si>
  <si>
    <t>基础党总支</t>
  </si>
  <si>
    <t>专项经费</t>
  </si>
  <si>
    <t>保基本运行，重点工作</t>
  </si>
  <si>
    <t>新增几个专项</t>
  </si>
  <si>
    <t>服务审核评估满足要求</t>
  </si>
  <si>
    <t>高水平应用型建设满足要求</t>
  </si>
  <si>
    <t>0000020025</t>
  </si>
  <si>
    <t>1201010012</t>
  </si>
  <si>
    <t>1201011412</t>
  </si>
  <si>
    <t>二学位学费收入专项（双）</t>
  </si>
  <si>
    <t>3201010032</t>
  </si>
  <si>
    <t>1201011512</t>
  </si>
  <si>
    <t>1201011162</t>
  </si>
  <si>
    <t>0101010040</t>
  </si>
  <si>
    <t>课程思政建设经费</t>
  </si>
  <si>
    <t>4401010144</t>
  </si>
  <si>
    <t>5401010854</t>
  </si>
  <si>
    <t>马克思主义学院思想政治教育经费</t>
  </si>
  <si>
    <t>1501010515</t>
  </si>
  <si>
    <t>2401010424</t>
  </si>
  <si>
    <t>0801010608</t>
  </si>
  <si>
    <t>学生社团专项活动经费</t>
  </si>
  <si>
    <t>1060101001</t>
  </si>
  <si>
    <t>0101010041</t>
  </si>
  <si>
    <t>0101010045</t>
  </si>
  <si>
    <t>0101010048</t>
  </si>
  <si>
    <t>1322010113</t>
  </si>
  <si>
    <t>2801010028</t>
  </si>
  <si>
    <t>1140100114</t>
  </si>
  <si>
    <t>0601022201</t>
  </si>
  <si>
    <t>1040100001</t>
  </si>
  <si>
    <t>0301022202</t>
  </si>
  <si>
    <t>干部人事档案工作经费</t>
  </si>
  <si>
    <t>0301010403</t>
  </si>
  <si>
    <t>0301022201</t>
  </si>
  <si>
    <t>0301010503</t>
  </si>
  <si>
    <t>1901010019</t>
  </si>
  <si>
    <t>2501010125</t>
  </si>
  <si>
    <t>2201010322</t>
  </si>
  <si>
    <t>0101010042</t>
  </si>
  <si>
    <t>2301010923</t>
  </si>
  <si>
    <t>2401010724</t>
  </si>
  <si>
    <t>反恐工作专项经费</t>
  </si>
  <si>
    <t>2401010924</t>
  </si>
  <si>
    <t>消防设备维修</t>
  </si>
  <si>
    <t>2401010824</t>
  </si>
  <si>
    <t>安保维保项目经费</t>
  </si>
  <si>
    <t>2601012226</t>
  </si>
  <si>
    <t>2301022201</t>
  </si>
  <si>
    <t>1801010818</t>
  </si>
  <si>
    <t>新乡学院校内预算执行率统计                        2022年12月30日       单位：元</t>
  </si>
  <si>
    <t>预算收入</t>
  </si>
  <si>
    <t>事业支出</t>
  </si>
  <si>
    <t>转入</t>
  </si>
  <si>
    <t>转出</t>
  </si>
  <si>
    <t>暂借款</t>
  </si>
  <si>
    <t>执行率</t>
  </si>
  <si>
    <t>人员经费43143</t>
  </si>
  <si>
    <t>遗属补</t>
  </si>
  <si>
    <t>2021年度平安奖</t>
  </si>
  <si>
    <t>新原校区人员经费补差</t>
  </si>
  <si>
    <t>新原校区人员经费</t>
  </si>
  <si>
    <t>教学经费6269.39</t>
  </si>
  <si>
    <t>02大类</t>
  </si>
  <si>
    <t>教学部门业务费</t>
  </si>
  <si>
    <t>教学质量奖</t>
  </si>
  <si>
    <t>实践教学经费（含实习实训、教学实验耗材）</t>
  </si>
  <si>
    <t>国家语言文字示范校及推广基地建设经费</t>
  </si>
  <si>
    <r>
      <rPr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201010032</t>
    </r>
  </si>
  <si>
    <t>语言文字示范校</t>
  </si>
  <si>
    <t>公共艺术教育经费</t>
  </si>
  <si>
    <t>一流专业及新增专业建设经费</t>
  </si>
  <si>
    <t>督导工作专项经费（含督导员费）</t>
  </si>
  <si>
    <t>国防教育及学生军事实践经费</t>
  </si>
  <si>
    <t>招生就业工作经费</t>
  </si>
  <si>
    <t>发展规划处工作经费</t>
  </si>
  <si>
    <t>网络信息安全经费</t>
  </si>
  <si>
    <t>信息化管理中心耗材及维持费</t>
  </si>
  <si>
    <t>继续教育学院工作经费</t>
  </si>
  <si>
    <t>中小学教师校长研修院经费</t>
  </si>
  <si>
    <t>实验实训中心工作经费</t>
  </si>
  <si>
    <t>师范教育基地经费</t>
  </si>
  <si>
    <t>高校综合实力提升项目经费</t>
  </si>
  <si>
    <t>示范校建设经费</t>
  </si>
  <si>
    <t>新原校区专项经费</t>
  </si>
  <si>
    <t>科研及学
科建设经费4081</t>
  </si>
  <si>
    <t>科研平台及团队建设经费</t>
  </si>
  <si>
    <t>学科参赛经费</t>
  </si>
  <si>
    <t>重点学科建设及硕士学位点培育经费</t>
  </si>
  <si>
    <t>《行政科学论坛》《管理学刊》《新乡学院学报》经费</t>
  </si>
  <si>
    <t>宣传部校报工作经费</t>
  </si>
  <si>
    <t>党政管理经费
966</t>
  </si>
  <si>
    <t>13大类</t>
  </si>
  <si>
    <t>部门党建</t>
  </si>
  <si>
    <t>行政部门业务费</t>
  </si>
  <si>
    <t>机关党委工作经费</t>
  </si>
  <si>
    <t>省委巡视工作专项经费</t>
  </si>
  <si>
    <t>巡察工作经费</t>
  </si>
  <si>
    <t>能力作风建设年专项经费</t>
  </si>
  <si>
    <t>思想政治工作经费</t>
  </si>
  <si>
    <t>校友会工作经费</t>
  </si>
  <si>
    <t>档案馆工作经费</t>
  </si>
  <si>
    <t>国有资产管理处工作经费</t>
  </si>
  <si>
    <t>关工委经费</t>
  </si>
  <si>
    <t>基本建设经费1453</t>
  </si>
  <si>
    <t>师范教育基地建设经费</t>
  </si>
  <si>
    <t>基本建设工程经费</t>
  </si>
  <si>
    <t>后勤保障经费4210</t>
  </si>
  <si>
    <t>后勤运行费（含工作经费、爱卫会、独生子女补等）</t>
  </si>
  <si>
    <t>公共区域取暖费</t>
  </si>
  <si>
    <t>校园管理中心工作经费</t>
  </si>
  <si>
    <t>防疫防控专项经费</t>
  </si>
  <si>
    <t>餐厅修缮经费</t>
  </si>
  <si>
    <t>门面房管理费</t>
  </si>
  <si>
    <r>
      <rPr>
        <b/>
        <sz val="10"/>
        <rFont val="宋体"/>
        <family val="3"/>
        <charset val="134"/>
      </rPr>
      <t>其他经费
2</t>
    </r>
    <r>
      <rPr>
        <b/>
        <sz val="10"/>
        <rFont val="宋体"/>
        <family val="3"/>
        <charset val="134"/>
      </rPr>
      <t>005</t>
    </r>
  </si>
  <si>
    <t>财务手续费、税金及财务软件服务费等</t>
  </si>
  <si>
    <t>项目代码</t>
  </si>
  <si>
    <t>期初数</t>
  </si>
  <si>
    <t>借方发生数</t>
  </si>
  <si>
    <t>贷方发生数</t>
  </si>
  <si>
    <t>期末余额</t>
  </si>
  <si>
    <t>可用余额</t>
  </si>
  <si>
    <t xml:space="preserve">财政在职人员工资、津补贴                                                                                                                                                                                </t>
  </si>
  <si>
    <t xml:space="preserve">校内人员工资、津补贴                                                                                                                                                                                    </t>
  </si>
  <si>
    <t xml:space="preserve">离退休人员工资、津补贴                                                                                                                                                                                  </t>
  </si>
  <si>
    <t xml:space="preserve">合同制人员工资                                                                                                                                                                                          </t>
  </si>
  <si>
    <t xml:space="preserve">临时工工资                                                                                                                                                                                              </t>
  </si>
  <si>
    <t xml:space="preserve">合同制与临时工保险                                                                                                                                                                                      </t>
  </si>
  <si>
    <t xml:space="preserve">住房公积金                                                                                                                                                                                              </t>
  </si>
  <si>
    <t xml:space="preserve">事业单位失业保险费                                                                                                                                                                                      </t>
  </si>
  <si>
    <t xml:space="preserve">教工体检费                                                                                                                                                                                              </t>
  </si>
  <si>
    <t xml:space="preserve">财政在编人员保险                                                                                                                                                                                        </t>
  </si>
  <si>
    <t xml:space="preserve">新进教师工资性支出                                                                                                                                                                                      </t>
  </si>
  <si>
    <t xml:space="preserve">校内绩效                                                                                                                                                                                                </t>
  </si>
  <si>
    <t xml:space="preserve">博士学位津贴                                                                                                                                                                                            </t>
  </si>
  <si>
    <t xml:space="preserve">学生贷款贴息、风险补偿金及违约管理费                                                                                                                                                                    </t>
  </si>
  <si>
    <t xml:space="preserve">学生奖学金                                                                                                                                                                                              </t>
  </si>
  <si>
    <t xml:space="preserve">平安奖                                                                                                                                                                                                  </t>
  </si>
  <si>
    <t xml:space="preserve">养老保险费                                                                                                                                                                                              </t>
  </si>
  <si>
    <t xml:space="preserve">校内人员保险                                                                                                                                                                                            </t>
  </si>
  <si>
    <t xml:space="preserve">年度及平时目标考核奖                                                                                                                                                                                    </t>
  </si>
  <si>
    <t xml:space="preserve">学生奖、助、勤等经费                                                                                                                                                                                    </t>
  </si>
  <si>
    <t xml:space="preserve">教学质量奖                                                                                                                                                                                              </t>
  </si>
  <si>
    <t>组织部党建工作经费</t>
  </si>
  <si>
    <t xml:space="preserve">宣传部报刊杂志经费                                                                                                                                                                                      </t>
  </si>
  <si>
    <t>1050101105</t>
  </si>
  <si>
    <t>1100200110</t>
  </si>
  <si>
    <t>1150101001</t>
  </si>
  <si>
    <t>1201010412</t>
  </si>
  <si>
    <t>1201011212</t>
  </si>
  <si>
    <t>1233010012</t>
  </si>
  <si>
    <t>实践教学经费</t>
  </si>
  <si>
    <t>1501010015</t>
  </si>
  <si>
    <t xml:space="preserve">学生工作经费                                                                                                                                                                                            </t>
  </si>
  <si>
    <t>1501019915</t>
  </si>
  <si>
    <t xml:space="preserve">学生处助学贷款风险奖励                                                                                                                                                                                  </t>
  </si>
  <si>
    <t>1601010016</t>
  </si>
  <si>
    <t>招生与就业处工作经费</t>
  </si>
  <si>
    <t>2101011021</t>
  </si>
  <si>
    <t xml:space="preserve">设备处仪器设备维修经费                                                                                                                                                                                  </t>
  </si>
  <si>
    <t>2101061521</t>
  </si>
  <si>
    <t>2020年中央支持地方高校改革发展资金</t>
  </si>
  <si>
    <t>2115021021</t>
  </si>
  <si>
    <t>2020年本科高校综合实力提升奖补专项</t>
  </si>
  <si>
    <t>省补征兵工作经费</t>
  </si>
  <si>
    <t>2701010527</t>
  </si>
  <si>
    <t>2901010329</t>
  </si>
  <si>
    <t xml:space="preserve">校园网络维护维修经费                                                                                                                                                                                    </t>
  </si>
  <si>
    <t xml:space="preserve">外事外教及合作交流经费                                                                                                                                                                                  </t>
  </si>
  <si>
    <t>3301010033</t>
  </si>
  <si>
    <t xml:space="preserve">继续教育学院工作经费                                                                                                                                                                                    </t>
  </si>
  <si>
    <t>3501010235</t>
  </si>
  <si>
    <t>师资培训经费2015</t>
  </si>
  <si>
    <t>3930010139</t>
  </si>
  <si>
    <t>体育学院学生体能测试经费</t>
  </si>
  <si>
    <t>教学督导与质量监控办经费</t>
  </si>
  <si>
    <t>7901010079</t>
  </si>
  <si>
    <t xml:space="preserve">国际合作办学经费                                                                                                                                                                                        </t>
  </si>
  <si>
    <t xml:space="preserve">3D打印联盟(含合作费）                                                                                                                                                                                   </t>
  </si>
  <si>
    <t xml:space="preserve">物价平抑基金                                                                                                                                                                                            </t>
  </si>
  <si>
    <t>疫情防控专项</t>
  </si>
  <si>
    <t>院长办公室车辆费用</t>
  </si>
  <si>
    <t>1501012015</t>
  </si>
  <si>
    <t>学生处宿舍管理运行费</t>
  </si>
  <si>
    <t>2301010123</t>
  </si>
  <si>
    <t xml:space="preserve">物业费                                                                                                                                                                                                  </t>
  </si>
  <si>
    <t>2401010224</t>
  </si>
  <si>
    <t>保卫工作经费</t>
  </si>
  <si>
    <t>2601010026</t>
  </si>
  <si>
    <t>校园卡管理服务中心</t>
  </si>
  <si>
    <t>党委办公室公务招待费</t>
  </si>
  <si>
    <t>干部挂职经费</t>
  </si>
  <si>
    <t xml:space="preserve">宣传部文明单位建设工作经费                                                                                                                                                                              </t>
  </si>
  <si>
    <t xml:space="preserve">统战部工作经费                                                                                                                                                                                          </t>
  </si>
  <si>
    <t>院长办公室会议费</t>
  </si>
  <si>
    <t xml:space="preserve">院长办公室公务招待费                                                                                                                                                                                    </t>
  </si>
  <si>
    <t>院长办公室综合办公费用</t>
  </si>
  <si>
    <t>1001010010</t>
  </si>
  <si>
    <t>法制办法律事务经费</t>
  </si>
  <si>
    <t>1101010011</t>
  </si>
  <si>
    <t>1401010014</t>
  </si>
  <si>
    <t xml:space="preserve">人事职称工作经费                                                                                                                                                                                        </t>
  </si>
  <si>
    <t>1501010615</t>
  </si>
  <si>
    <t>1801010018</t>
  </si>
  <si>
    <t xml:space="preserve">审计工作经费                                                                                                                                                                                            </t>
  </si>
  <si>
    <t>2101010021</t>
  </si>
  <si>
    <t xml:space="preserve">国有资产管理处工作经费                                                                                                                                                                                  </t>
  </si>
  <si>
    <t>2201010022</t>
  </si>
  <si>
    <t xml:space="preserve">基建工作经费                                                                                                                                                                                            </t>
  </si>
  <si>
    <t>2501010025</t>
  </si>
  <si>
    <t>离退休关工委工作经费</t>
  </si>
  <si>
    <t>3101010231</t>
  </si>
  <si>
    <t xml:space="preserve">因公出国                                                                                                                                                                                                </t>
  </si>
  <si>
    <t>6301010063</t>
  </si>
  <si>
    <t>0401010504</t>
    <phoneticPr fontId="46" type="noConversion"/>
  </si>
  <si>
    <t>4401010144</t>
    <phoneticPr fontId="46" type="noConversion"/>
  </si>
  <si>
    <t>体委经费</t>
    <phoneticPr fontId="46" type="noConversion"/>
  </si>
  <si>
    <t>体委</t>
    <phoneticPr fontId="46" type="noConversion"/>
  </si>
  <si>
    <t>校长奖励年度突出工作业绩基金</t>
  </si>
  <si>
    <t>1501010415</t>
    <phoneticPr fontId="46" type="noConversion"/>
  </si>
  <si>
    <t>0101010053</t>
    <phoneticPr fontId="46" type="noConversion"/>
  </si>
  <si>
    <t>1401022301</t>
    <phoneticPr fontId="46" type="noConversion"/>
  </si>
  <si>
    <r>
      <rPr>
        <sz val="10"/>
        <rFont val="宋体"/>
        <family val="3"/>
        <charset val="134"/>
      </rPr>
      <t>时间：</t>
    </r>
    <r>
      <rPr>
        <sz val="10"/>
        <rFont val="Times New Roman"/>
        <family val="1"/>
      </rPr>
      <t>2024.1.4</t>
    </r>
    <phoneticPr fontId="46" type="noConversion"/>
  </si>
  <si>
    <t>发规处</t>
    <phoneticPr fontId="46" type="noConversion"/>
  </si>
  <si>
    <t>学校</t>
    <phoneticPr fontId="46" type="noConversion"/>
  </si>
  <si>
    <t>0101010030</t>
    <phoneticPr fontId="46" type="noConversion"/>
  </si>
  <si>
    <t>语言文字示范校经费</t>
  </si>
  <si>
    <t>师范生教师资格认定经费</t>
  </si>
  <si>
    <t>招就处</t>
  </si>
  <si>
    <t>实验实训中心</t>
  </si>
  <si>
    <t>新原校区运转费</t>
  </si>
  <si>
    <t>督导工作专项费（含督导员费）</t>
  </si>
  <si>
    <t>教学督导办</t>
    <phoneticPr fontId="46" type="noConversion"/>
  </si>
  <si>
    <t>心理中心</t>
    <phoneticPr fontId="46" type="noConversion"/>
  </si>
  <si>
    <t>马院</t>
  </si>
  <si>
    <t>干部培训费</t>
  </si>
  <si>
    <t>研修院</t>
  </si>
  <si>
    <t>信息中心</t>
  </si>
  <si>
    <t>信息管理中心设备维持费</t>
  </si>
  <si>
    <t>联合培养研究生经费</t>
    <phoneticPr fontId="46" type="noConversion"/>
  </si>
  <si>
    <t>研究生处</t>
    <phoneticPr fontId="46" type="noConversion"/>
  </si>
  <si>
    <t>党建工作经费</t>
  </si>
  <si>
    <t>机关党委</t>
  </si>
  <si>
    <t>巡察办</t>
  </si>
  <si>
    <t>干部挂职经费</t>
    <phoneticPr fontId="46" type="noConversion"/>
  </si>
  <si>
    <t>公务接待费（党务）</t>
    <phoneticPr fontId="46" type="noConversion"/>
  </si>
  <si>
    <t>后勤运行费（含工作经费、爱卫会等）</t>
    <phoneticPr fontId="46" type="noConversion"/>
  </si>
  <si>
    <t>独生子女补贴</t>
    <phoneticPr fontId="46" type="noConversion"/>
  </si>
  <si>
    <t>人事处</t>
    <phoneticPr fontId="46" type="noConversion"/>
  </si>
  <si>
    <t>序号</t>
    <phoneticPr fontId="46" type="noConversion"/>
  </si>
  <si>
    <t>项目代码</t>
    <phoneticPr fontId="46" type="noConversion"/>
  </si>
  <si>
    <t>项目名称</t>
    <phoneticPr fontId="46" type="noConversion"/>
  </si>
  <si>
    <t>归属部门</t>
    <phoneticPr fontId="46" type="noConversion"/>
  </si>
  <si>
    <t>学校报刊杂志费</t>
    <phoneticPr fontId="46" type="noConversion"/>
  </si>
  <si>
    <t>心理健康教育经费</t>
    <phoneticPr fontId="46" type="noConversion"/>
  </si>
  <si>
    <t>0901010009</t>
    <phoneticPr fontId="46" type="noConversion"/>
  </si>
  <si>
    <t>思想政治工作经费</t>
    <phoneticPr fontId="46" type="noConversion"/>
  </si>
  <si>
    <t>课程思政建设经费</t>
    <phoneticPr fontId="46" type="noConversion"/>
  </si>
  <si>
    <t>实践教学经费（含实习实训、教学实验耗材）</t>
    <phoneticPr fontId="46" type="noConversion"/>
  </si>
  <si>
    <t>马克思主义学院思想政治教育经费</t>
    <phoneticPr fontId="46" type="noConversion"/>
  </si>
  <si>
    <r>
      <rPr>
        <b/>
        <sz val="18"/>
        <rFont val="宋体"/>
        <family val="3"/>
        <charset val="134"/>
      </rPr>
      <t>新乡学院</t>
    </r>
    <r>
      <rPr>
        <b/>
        <sz val="18"/>
        <rFont val="Times New Roman"/>
        <family val="1"/>
      </rPr>
      <t>2023</t>
    </r>
    <r>
      <rPr>
        <b/>
        <sz val="18"/>
        <rFont val="宋体"/>
        <family val="3"/>
        <charset val="134"/>
      </rPr>
      <t>年度专项经费明细表</t>
    </r>
    <phoneticPr fontId="4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</si>
</sst>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76" formatCode="0.00_ "/>
    <numFmt numFmtId="177" formatCode="_ * #,##0_ ;_ * \-#,##0_ ;_ * &quot;-&quot;??_ ;_ @_ "/>
    <numFmt numFmtId="178" formatCode="#,##0.00_ "/>
    <numFmt numFmtId="179" formatCode="0.0%"/>
    <numFmt numFmtId="180" formatCode="#,##0_ "/>
    <numFmt numFmtId="181" formatCode="#,##0.0_ "/>
  </numFmts>
  <fonts count="73">
    <font>
      <sz val="11"/>
      <color indexed="8"/>
      <name val="宋体"/>
      <charset val="134"/>
    </font>
    <font>
      <b/>
      <sz val="12"/>
      <name val="华文中宋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等线"/>
      <family val="3"/>
      <charset val="134"/>
    </font>
    <font>
      <b/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0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name val="仿宋"/>
      <family val="3"/>
      <charset val="134"/>
    </font>
    <font>
      <sz val="12"/>
      <name val="仿宋"/>
      <family val="3"/>
      <charset val="134"/>
    </font>
    <font>
      <sz val="12"/>
      <color indexed="8"/>
      <name val="仿宋"/>
      <family val="3"/>
      <charset val="134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0"/>
      <name val="Times New Roman"/>
      <family val="1"/>
    </font>
    <font>
      <b/>
      <sz val="18"/>
      <name val="Times New Roman"/>
      <family val="1"/>
    </font>
    <font>
      <b/>
      <sz val="12"/>
      <name val="仿宋"/>
      <family val="3"/>
      <charset val="134"/>
    </font>
    <font>
      <sz val="16"/>
      <color indexed="8"/>
      <name val="仿宋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6"/>
      <name val="楷体_GB2312"/>
      <family val="3"/>
      <charset val="134"/>
    </font>
    <font>
      <b/>
      <sz val="12"/>
      <name val="楷体_GB2312"/>
      <family val="3"/>
      <charset val="134"/>
    </font>
    <font>
      <sz val="11"/>
      <name val="宋体"/>
      <family val="3"/>
      <charset val="134"/>
    </font>
    <font>
      <b/>
      <sz val="18"/>
      <name val="楷体_GB2312"/>
      <family val="3"/>
      <charset val="134"/>
    </font>
    <font>
      <sz val="10"/>
      <name val="华文仿宋"/>
      <family val="3"/>
      <charset val="134"/>
    </font>
    <font>
      <sz val="11"/>
      <color indexed="10"/>
      <name val="仿宋"/>
      <family val="3"/>
      <charset val="134"/>
    </font>
    <font>
      <sz val="11"/>
      <color indexed="8"/>
      <name val="仿宋"/>
      <family val="3"/>
      <charset val="134"/>
    </font>
    <font>
      <sz val="10"/>
      <name val="仿宋"/>
      <family val="3"/>
      <charset val="134"/>
    </font>
    <font>
      <sz val="10"/>
      <name val="微软雅黑"/>
      <family val="2"/>
      <charset val="134"/>
    </font>
    <font>
      <sz val="10"/>
      <color indexed="8"/>
      <name val="宋体"/>
      <family val="3"/>
      <charset val="134"/>
    </font>
    <font>
      <sz val="10"/>
      <color indexed="10"/>
      <name val="仿宋"/>
      <family val="3"/>
      <charset val="134"/>
    </font>
    <font>
      <sz val="10"/>
      <color indexed="8"/>
      <name val="仿宋"/>
      <family val="3"/>
      <charset val="134"/>
    </font>
    <font>
      <b/>
      <sz val="11"/>
      <name val="仿宋"/>
      <family val="3"/>
      <charset val="134"/>
    </font>
    <font>
      <sz val="16"/>
      <name val="仿宋"/>
      <family val="3"/>
      <charset val="134"/>
    </font>
    <font>
      <sz val="16"/>
      <color indexed="10"/>
      <name val="仿宋"/>
      <family val="3"/>
      <charset val="134"/>
    </font>
    <font>
      <b/>
      <sz val="12"/>
      <color indexed="8"/>
      <name val="宋体"/>
      <family val="3"/>
      <charset val="134"/>
    </font>
    <font>
      <sz val="10"/>
      <name val="Arial"/>
      <family val="2"/>
    </font>
    <font>
      <b/>
      <sz val="20"/>
      <color indexed="8"/>
      <name val="宋体"/>
      <family val="3"/>
      <charset val="134"/>
    </font>
    <font>
      <b/>
      <sz val="12"/>
      <color indexed="8"/>
      <name val="仿宋"/>
      <family val="3"/>
      <charset val="134"/>
    </font>
    <font>
      <sz val="9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等线"/>
      <family val="3"/>
      <charset val="134"/>
    </font>
    <font>
      <sz val="12"/>
      <color theme="1"/>
      <name val="华文中宋"/>
      <family val="3"/>
      <charset val="134"/>
    </font>
    <font>
      <b/>
      <sz val="2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仿宋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2"/>
      <color theme="1" tint="4.9989318521683403E-2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2"/>
      <color theme="1"/>
      <name val="宋体"/>
      <family val="3"/>
      <charset val="134"/>
    </font>
    <font>
      <sz val="10"/>
      <color theme="1"/>
      <name val="Times New Roman"/>
      <family val="1"/>
    </font>
    <font>
      <sz val="10"/>
      <color theme="1" tint="4.9989318521683403E-2"/>
      <name val="Times New Roman"/>
      <family val="1"/>
    </font>
    <font>
      <sz val="11"/>
      <color theme="1"/>
      <name val="仿宋"/>
      <family val="3"/>
      <charset val="134"/>
    </font>
    <font>
      <b/>
      <sz val="20"/>
      <color theme="1"/>
      <name val="Times New Roman"/>
      <family val="1"/>
    </font>
    <font>
      <sz val="12"/>
      <color rgb="FF000000"/>
      <name val="仿宋"/>
      <family val="3"/>
      <charset val="134"/>
    </font>
    <font>
      <b/>
      <sz val="10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0">
    <xf numFmtId="0" fontId="0" fillId="0" borderId="0">
      <alignment vertical="center"/>
    </xf>
    <xf numFmtId="0" fontId="43" fillId="0" borderId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5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49" fillId="0" borderId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</cellStyleXfs>
  <cellXfs count="379">
    <xf numFmtId="0" fontId="0" fillId="0" borderId="0" xfId="0">
      <alignment vertical="center"/>
    </xf>
    <xf numFmtId="0" fontId="51" fillId="0" borderId="0" xfId="0" applyFont="1" applyFill="1" applyAlignment="1">
      <alignment vertical="center"/>
    </xf>
    <xf numFmtId="176" fontId="51" fillId="0" borderId="0" xfId="0" applyNumberFormat="1" applyFont="1" applyFill="1" applyAlignment="1">
      <alignment vertical="center"/>
    </xf>
    <xf numFmtId="0" fontId="53" fillId="0" borderId="0" xfId="0" applyFont="1" applyFill="1" applyBorder="1" applyAlignment="1"/>
    <xf numFmtId="0" fontId="51" fillId="0" borderId="0" xfId="0" applyFont="1" applyFill="1" applyBorder="1" applyAlignment="1"/>
    <xf numFmtId="0" fontId="54" fillId="6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49" fontId="55" fillId="0" borderId="2" xfId="0" applyNumberFormat="1" applyFont="1" applyFill="1" applyBorder="1" applyAlignment="1">
      <alignment horizontal="center" vertical="center"/>
    </xf>
    <xf numFmtId="0" fontId="55" fillId="0" borderId="2" xfId="0" applyFont="1" applyFill="1" applyBorder="1" applyAlignment="1">
      <alignment horizontal="left" vertical="center" wrapText="1"/>
    </xf>
    <xf numFmtId="177" fontId="55" fillId="0" borderId="2" xfId="114" applyNumberFormat="1" applyFont="1" applyFill="1" applyBorder="1" applyAlignment="1">
      <alignment vertical="center"/>
    </xf>
    <xf numFmtId="178" fontId="51" fillId="0" borderId="2" xfId="0" applyNumberFormat="1" applyFont="1" applyFill="1" applyBorder="1" applyAlignment="1"/>
    <xf numFmtId="49" fontId="55" fillId="0" borderId="2" xfId="0" applyNumberFormat="1" applyFont="1" applyFill="1" applyBorder="1" applyAlignment="1">
      <alignment horizontal="center" vertical="center" wrapText="1"/>
    </xf>
    <xf numFmtId="177" fontId="55" fillId="0" borderId="2" xfId="114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55" fillId="0" borderId="2" xfId="0" applyNumberFormat="1" applyFont="1" applyFill="1" applyBorder="1" applyAlignment="1">
      <alignment horizontal="left" vertical="center"/>
    </xf>
    <xf numFmtId="0" fontId="55" fillId="7" borderId="2" xfId="0" applyFont="1" applyFill="1" applyBorder="1" applyAlignment="1">
      <alignment horizontal="left" vertical="center" wrapText="1"/>
    </xf>
    <xf numFmtId="0" fontId="55" fillId="0" borderId="2" xfId="0" applyFont="1" applyFill="1" applyBorder="1" applyAlignment="1">
      <alignment vertical="center"/>
    </xf>
    <xf numFmtId="0" fontId="55" fillId="0" borderId="2" xfId="0" applyFont="1" applyFill="1" applyBorder="1" applyAlignment="1">
      <alignment vertical="center" wrapText="1"/>
    </xf>
    <xf numFmtId="49" fontId="56" fillId="0" borderId="2" xfId="0" applyNumberFormat="1" applyFont="1" applyFill="1" applyBorder="1" applyAlignment="1">
      <alignment horizontal="center" vertical="center"/>
    </xf>
    <xf numFmtId="177" fontId="51" fillId="0" borderId="2" xfId="0" applyNumberFormat="1" applyFont="1" applyFill="1" applyBorder="1" applyAlignment="1"/>
    <xf numFmtId="10" fontId="57" fillId="0" borderId="2" xfId="2" applyNumberFormat="1" applyFont="1" applyBorder="1" applyAlignment="1"/>
    <xf numFmtId="49" fontId="55" fillId="7" borderId="2" xfId="0" applyNumberFormat="1" applyFont="1" applyFill="1" applyBorder="1" applyAlignment="1">
      <alignment horizontal="center" vertical="center"/>
    </xf>
    <xf numFmtId="49" fontId="55" fillId="7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55" fillId="0" borderId="2" xfId="108" applyFont="1" applyFill="1" applyBorder="1" applyAlignment="1">
      <alignment horizontal="left" vertical="center" wrapText="1"/>
    </xf>
    <xf numFmtId="0" fontId="51" fillId="0" borderId="2" xfId="0" applyFont="1" applyFill="1" applyBorder="1" applyAlignment="1"/>
    <xf numFmtId="0" fontId="55" fillId="0" borderId="2" xfId="63" applyFont="1" applyFill="1" applyBorder="1" applyAlignment="1">
      <alignment horizontal="left" vertical="center" wrapText="1"/>
    </xf>
    <xf numFmtId="177" fontId="55" fillId="7" borderId="2" xfId="114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7" fillId="0" borderId="2" xfId="0" applyFont="1" applyFill="1" applyBorder="1" applyAlignment="1"/>
    <xf numFmtId="0" fontId="57" fillId="0" borderId="2" xfId="0" applyNumberFormat="1" applyFont="1" applyFill="1" applyBorder="1" applyAlignment="1"/>
    <xf numFmtId="177" fontId="14" fillId="0" borderId="3" xfId="139" applyNumberFormat="1" applyFont="1" applyFill="1" applyBorder="1" applyAlignment="1">
      <alignment horizontal="left" vertical="center" wrapText="1"/>
    </xf>
    <xf numFmtId="10" fontId="0" fillId="0" borderId="0" xfId="13" applyNumberFormat="1" applyFo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0" fontId="21" fillId="0" borderId="2" xfId="0" applyFont="1" applyFill="1" applyBorder="1" applyAlignment="1">
      <alignment horizontal="center" vertical="center"/>
    </xf>
    <xf numFmtId="0" fontId="62" fillId="0" borderId="2" xfId="60" applyFont="1" applyBorder="1" applyAlignment="1">
      <alignment horizontal="center" vertical="center" wrapText="1"/>
    </xf>
    <xf numFmtId="0" fontId="61" fillId="0" borderId="2" xfId="60" applyFont="1" applyBorder="1" applyAlignment="1">
      <alignment horizontal="center" vertical="center" wrapText="1"/>
    </xf>
    <xf numFmtId="0" fontId="61" fillId="0" borderId="2" xfId="60" applyFont="1" applyBorder="1" applyAlignment="1">
      <alignment vertical="center" wrapText="1"/>
    </xf>
    <xf numFmtId="43" fontId="61" fillId="0" borderId="2" xfId="109" applyNumberFormat="1" applyFont="1" applyBorder="1" applyAlignment="1">
      <alignment vertical="center" wrapText="1"/>
    </xf>
    <xf numFmtId="43" fontId="15" fillId="0" borderId="2" xfId="138" applyNumberFormat="1" applyFont="1" applyBorder="1" applyAlignment="1">
      <alignment vertical="center" wrapText="1"/>
    </xf>
    <xf numFmtId="9" fontId="0" fillId="0" borderId="2" xfId="2" applyNumberFormat="1" applyFont="1" applyBorder="1">
      <alignment vertical="center"/>
    </xf>
    <xf numFmtId="0" fontId="0" fillId="0" borderId="2" xfId="0" applyBorder="1">
      <alignment vertical="center"/>
    </xf>
    <xf numFmtId="0" fontId="61" fillId="0" borderId="4" xfId="60" applyFont="1" applyBorder="1" applyAlignment="1">
      <alignment vertical="center" wrapText="1"/>
    </xf>
    <xf numFmtId="43" fontId="61" fillId="0" borderId="4" xfId="109" applyNumberFormat="1" applyFont="1" applyBorder="1" applyAlignment="1">
      <alignment vertical="center" wrapText="1"/>
    </xf>
    <xf numFmtId="43" fontId="15" fillId="0" borderId="4" xfId="138" applyNumberFormat="1" applyFont="1" applyBorder="1" applyAlignment="1">
      <alignment vertical="center" wrapText="1"/>
    </xf>
    <xf numFmtId="0" fontId="0" fillId="0" borderId="2" xfId="0" applyFont="1" applyBorder="1">
      <alignment vertical="center"/>
    </xf>
    <xf numFmtId="43" fontId="15" fillId="0" borderId="5" xfId="138" applyNumberFormat="1" applyFont="1" applyFill="1" applyBorder="1" applyAlignment="1">
      <alignment vertical="center" wrapText="1"/>
    </xf>
    <xf numFmtId="0" fontId="61" fillId="0" borderId="2" xfId="61" applyFont="1" applyBorder="1" applyAlignment="1">
      <alignment vertical="center" wrapText="1"/>
    </xf>
    <xf numFmtId="43" fontId="63" fillId="0" borderId="2" xfId="109" applyNumberFormat="1" applyFont="1" applyBorder="1" applyAlignment="1">
      <alignment vertical="center" wrapText="1"/>
    </xf>
    <xf numFmtId="43" fontId="63" fillId="0" borderId="2" xfId="138" applyNumberFormat="1" applyFont="1" applyBorder="1" applyAlignment="1">
      <alignment vertical="center" wrapText="1"/>
    </xf>
    <xf numFmtId="43" fontId="0" fillId="0" borderId="2" xfId="109" applyNumberFormat="1" applyFont="1" applyBorder="1">
      <alignment vertical="center"/>
    </xf>
    <xf numFmtId="0" fontId="64" fillId="0" borderId="2" xfId="60" applyFont="1" applyBorder="1" applyAlignment="1">
      <alignment horizontal="center" vertical="center" wrapText="1"/>
    </xf>
    <xf numFmtId="43" fontId="23" fillId="0" borderId="2" xfId="109" applyNumberFormat="1" applyFont="1" applyBorder="1" applyAlignment="1">
      <alignment vertical="center" wrapText="1"/>
    </xf>
    <xf numFmtId="43" fontId="23" fillId="0" borderId="2" xfId="138" applyNumberFormat="1" applyFont="1" applyBorder="1" applyAlignment="1">
      <alignment vertical="center" wrapText="1"/>
    </xf>
    <xf numFmtId="43" fontId="0" fillId="0" borderId="2" xfId="0" applyNumberFormat="1" applyFont="1" applyBorder="1">
      <alignment vertical="center"/>
    </xf>
    <xf numFmtId="43" fontId="0" fillId="0" borderId="0" xfId="0" applyNumberFormat="1">
      <alignment vertical="center"/>
    </xf>
    <xf numFmtId="0" fontId="61" fillId="0" borderId="2" xfId="61" applyFont="1" applyBorder="1" applyAlignment="1">
      <alignment horizontal="left" vertical="center" wrapText="1"/>
    </xf>
    <xf numFmtId="43" fontId="15" fillId="0" borderId="2" xfId="109" applyNumberFormat="1" applyFont="1" applyBorder="1" applyAlignment="1">
      <alignment vertical="center" wrapText="1"/>
    </xf>
    <xf numFmtId="9" fontId="0" fillId="0" borderId="0" xfId="2" applyNumberFormat="1" applyFont="1">
      <alignment vertical="center"/>
    </xf>
    <xf numFmtId="0" fontId="24" fillId="0" borderId="0" xfId="0" applyFont="1">
      <alignment vertical="center"/>
    </xf>
    <xf numFmtId="179" fontId="0" fillId="0" borderId="0" xfId="2" applyNumberFormat="1" applyFont="1">
      <alignment vertical="center"/>
    </xf>
    <xf numFmtId="0" fontId="0" fillId="0" borderId="0" xfId="0" applyFont="1">
      <alignment vertical="center"/>
    </xf>
    <xf numFmtId="9" fontId="0" fillId="0" borderId="0" xfId="0" applyNumberFormat="1">
      <alignment vertical="center"/>
    </xf>
    <xf numFmtId="0" fontId="25" fillId="3" borderId="0" xfId="0" applyFont="1" applyFill="1" applyAlignment="1">
      <alignment vertical="center"/>
    </xf>
    <xf numFmtId="0" fontId="26" fillId="3" borderId="0" xfId="0" applyFont="1" applyFill="1" applyAlignment="1">
      <alignment vertical="center"/>
    </xf>
    <xf numFmtId="0" fontId="27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left" vertical="center"/>
    </xf>
    <xf numFmtId="0" fontId="28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178" fontId="29" fillId="3" borderId="0" xfId="0" applyNumberFormat="1" applyFont="1" applyFill="1" applyAlignment="1">
      <alignment horizontal="center" vertical="center"/>
    </xf>
    <xf numFmtId="178" fontId="29" fillId="3" borderId="0" xfId="0" applyNumberFormat="1" applyFont="1" applyFill="1" applyAlignment="1">
      <alignment horizontal="left" vertical="center" wrapText="1"/>
    </xf>
    <xf numFmtId="0" fontId="29" fillId="3" borderId="0" xfId="0" applyFont="1" applyFill="1" applyAlignment="1">
      <alignment vertical="center"/>
    </xf>
    <xf numFmtId="0" fontId="23" fillId="3" borderId="6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/>
    </xf>
    <xf numFmtId="49" fontId="14" fillId="3" borderId="12" xfId="0" applyNumberFormat="1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2" fontId="14" fillId="3" borderId="2" xfId="0" applyNumberFormat="1" applyFont="1" applyFill="1" applyBorder="1" applyAlignment="1">
      <alignment horizontal="center" vertical="center"/>
    </xf>
    <xf numFmtId="49" fontId="14" fillId="3" borderId="4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left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vertical="center"/>
    </xf>
    <xf numFmtId="0" fontId="14" fillId="3" borderId="17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vertical="center"/>
    </xf>
    <xf numFmtId="0" fontId="33" fillId="3" borderId="2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left" vertical="center" wrapText="1"/>
    </xf>
    <xf numFmtId="0" fontId="23" fillId="3" borderId="10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43" fontId="15" fillId="3" borderId="8" xfId="109" applyNumberFormat="1" applyFont="1" applyFill="1" applyBorder="1" applyAlignment="1">
      <alignment vertical="center"/>
    </xf>
    <xf numFmtId="0" fontId="23" fillId="3" borderId="19" xfId="0" applyFont="1" applyFill="1" applyBorder="1" applyAlignment="1">
      <alignment horizontal="center" vertical="center"/>
    </xf>
    <xf numFmtId="177" fontId="14" fillId="2" borderId="12" xfId="0" applyNumberFormat="1" applyFont="1" applyFill="1" applyBorder="1" applyAlignment="1">
      <alignment vertical="center"/>
    </xf>
    <xf numFmtId="178" fontId="34" fillId="3" borderId="20" xfId="0" applyNumberFormat="1" applyFont="1" applyFill="1" applyBorder="1" applyAlignment="1">
      <alignment horizontal="left" vertical="center" wrapText="1"/>
    </xf>
    <xf numFmtId="43" fontId="14" fillId="3" borderId="12" xfId="109" applyNumberFormat="1" applyFont="1" applyFill="1" applyBorder="1" applyAlignment="1">
      <alignment vertical="center"/>
    </xf>
    <xf numFmtId="0" fontId="34" fillId="3" borderId="21" xfId="0" applyFont="1" applyFill="1" applyBorder="1" applyAlignment="1">
      <alignment horizontal="center" vertical="center"/>
    </xf>
    <xf numFmtId="177" fontId="14" fillId="2" borderId="2" xfId="0" applyNumberFormat="1" applyFont="1" applyFill="1" applyBorder="1" applyAlignment="1">
      <alignment vertical="center"/>
    </xf>
    <xf numFmtId="178" fontId="34" fillId="3" borderId="16" xfId="0" applyNumberFormat="1" applyFont="1" applyFill="1" applyBorder="1" applyAlignment="1">
      <alignment horizontal="left" vertical="center" wrapText="1"/>
    </xf>
    <xf numFmtId="43" fontId="14" fillId="3" borderId="2" xfId="109" applyNumberFormat="1" applyFont="1" applyFill="1" applyBorder="1" applyAlignment="1">
      <alignment vertical="center"/>
    </xf>
    <xf numFmtId="0" fontId="34" fillId="3" borderId="22" xfId="0" applyFont="1" applyFill="1" applyBorder="1" applyAlignment="1">
      <alignment horizontal="center" vertical="center"/>
    </xf>
    <xf numFmtId="4" fontId="35" fillId="3" borderId="2" xfId="47" applyNumberFormat="1" applyFont="1" applyFill="1" applyBorder="1" applyAlignment="1">
      <alignment horizontal="right" vertical="center" wrapText="1"/>
    </xf>
    <xf numFmtId="178" fontId="14" fillId="2" borderId="2" xfId="0" applyNumberFormat="1" applyFont="1" applyFill="1" applyBorder="1" applyAlignment="1">
      <alignment vertical="center"/>
    </xf>
    <xf numFmtId="177" fontId="14" fillId="2" borderId="2" xfId="0" applyNumberFormat="1" applyFont="1" applyFill="1" applyBorder="1" applyAlignment="1">
      <alignment horizontal="right" vertical="center"/>
    </xf>
    <xf numFmtId="178" fontId="14" fillId="2" borderId="2" xfId="0" applyNumberFormat="1" applyFont="1" applyFill="1" applyBorder="1" applyAlignment="1">
      <alignment horizontal="right" vertical="center"/>
    </xf>
    <xf numFmtId="43" fontId="14" fillId="3" borderId="2" xfId="109" applyNumberFormat="1" applyFont="1" applyFill="1" applyBorder="1" applyAlignment="1">
      <alignment vertical="center" wrapText="1"/>
    </xf>
    <xf numFmtId="177" fontId="15" fillId="2" borderId="2" xfId="0" applyNumberFormat="1" applyFont="1" applyFill="1" applyBorder="1" applyAlignment="1">
      <alignment horizontal="right" vertical="center"/>
    </xf>
    <xf numFmtId="43" fontId="15" fillId="3" borderId="2" xfId="109" applyNumberFormat="1" applyFont="1" applyFill="1" applyBorder="1" applyAlignment="1">
      <alignment vertical="center"/>
    </xf>
    <xf numFmtId="178" fontId="15" fillId="2" borderId="2" xfId="0" applyNumberFormat="1" applyFont="1" applyFill="1" applyBorder="1" applyAlignment="1">
      <alignment horizontal="right" vertical="center"/>
    </xf>
    <xf numFmtId="43" fontId="36" fillId="3" borderId="2" xfId="109" applyNumberFormat="1" applyFont="1" applyFill="1" applyBorder="1" applyAlignment="1">
      <alignment horizontal="right" vertical="center" wrapText="1"/>
    </xf>
    <xf numFmtId="0" fontId="15" fillId="2" borderId="2" xfId="0" applyFont="1" applyFill="1" applyBorder="1" applyAlignment="1">
      <alignment horizontal="right" vertical="center"/>
    </xf>
    <xf numFmtId="177" fontId="15" fillId="2" borderId="4" xfId="0" applyNumberFormat="1" applyFont="1" applyFill="1" applyBorder="1" applyAlignment="1">
      <alignment horizontal="right" vertical="center"/>
    </xf>
    <xf numFmtId="178" fontId="34" fillId="3" borderId="17" xfId="0" applyNumberFormat="1" applyFont="1" applyFill="1" applyBorder="1" applyAlignment="1">
      <alignment horizontal="left" vertical="center" wrapText="1"/>
    </xf>
    <xf numFmtId="43" fontId="15" fillId="3" borderId="4" xfId="109" applyNumberFormat="1" applyFont="1" applyFill="1" applyBorder="1" applyAlignment="1">
      <alignment vertical="center"/>
    </xf>
    <xf numFmtId="178" fontId="34" fillId="3" borderId="2" xfId="0" applyNumberFormat="1" applyFont="1" applyFill="1" applyBorder="1" applyAlignment="1">
      <alignment horizontal="left" vertical="center" wrapText="1"/>
    </xf>
    <xf numFmtId="180" fontId="15" fillId="2" borderId="2" xfId="0" applyNumberFormat="1" applyFont="1" applyFill="1" applyBorder="1" applyAlignment="1">
      <alignment horizontal="right" vertical="center"/>
    </xf>
    <xf numFmtId="43" fontId="15" fillId="3" borderId="5" xfId="109" applyNumberFormat="1" applyFont="1" applyFill="1" applyBorder="1" applyAlignment="1">
      <alignment vertical="center"/>
    </xf>
    <xf numFmtId="2" fontId="14" fillId="3" borderId="5" xfId="0" applyNumberFormat="1" applyFont="1" applyFill="1" applyBorder="1" applyAlignment="1">
      <alignment horizontal="center" vertical="center"/>
    </xf>
    <xf numFmtId="178" fontId="15" fillId="2" borderId="15" xfId="0" applyNumberFormat="1" applyFont="1" applyFill="1" applyBorder="1" applyAlignment="1">
      <alignment horizontal="right" vertical="center"/>
    </xf>
    <xf numFmtId="178" fontId="34" fillId="3" borderId="23" xfId="0" applyNumberFormat="1" applyFont="1" applyFill="1" applyBorder="1" applyAlignment="1">
      <alignment horizontal="left" vertical="center" wrapText="1"/>
    </xf>
    <xf numFmtId="43" fontId="15" fillId="3" borderId="15" xfId="109" applyNumberFormat="1" applyFont="1" applyFill="1" applyBorder="1" applyAlignment="1">
      <alignment vertical="center"/>
    </xf>
    <xf numFmtId="0" fontId="34" fillId="3" borderId="24" xfId="0" applyFont="1" applyFill="1" applyBorder="1" applyAlignment="1">
      <alignment horizontal="center" vertical="center"/>
    </xf>
    <xf numFmtId="0" fontId="14" fillId="2" borderId="12" xfId="60" applyFont="1" applyFill="1" applyBorder="1" applyAlignment="1">
      <alignment horizontal="center" vertical="center" wrapText="1"/>
    </xf>
    <xf numFmtId="0" fontId="14" fillId="2" borderId="2" xfId="60" applyFont="1" applyFill="1" applyBorder="1" applyAlignment="1">
      <alignment horizontal="center" vertical="center"/>
    </xf>
    <xf numFmtId="0" fontId="14" fillId="2" borderId="2" xfId="60" applyFont="1" applyFill="1" applyBorder="1" applyAlignment="1">
      <alignment horizontal="center" vertical="center" wrapText="1"/>
    </xf>
    <xf numFmtId="0" fontId="14" fillId="2" borderId="4" xfId="60" applyFont="1" applyFill="1" applyBorder="1" applyAlignment="1">
      <alignment horizontal="center" vertical="center" wrapText="1"/>
    </xf>
    <xf numFmtId="178" fontId="34" fillId="3" borderId="4" xfId="0" applyNumberFormat="1" applyFont="1" applyFill="1" applyBorder="1" applyAlignment="1">
      <alignment horizontal="left" vertical="center" wrapText="1"/>
    </xf>
    <xf numFmtId="43" fontId="14" fillId="3" borderId="4" xfId="109" applyNumberFormat="1" applyFont="1" applyFill="1" applyBorder="1" applyAlignment="1">
      <alignment vertical="center"/>
    </xf>
    <xf numFmtId="0" fontId="34" fillId="3" borderId="25" xfId="0" applyFont="1" applyFill="1" applyBorder="1" applyAlignment="1">
      <alignment horizontal="center" vertical="center"/>
    </xf>
    <xf numFmtId="49" fontId="14" fillId="2" borderId="2" xfId="60" applyNumberFormat="1" applyFont="1" applyFill="1" applyBorder="1" applyAlignment="1">
      <alignment horizontal="center" vertical="center" wrapText="1"/>
    </xf>
    <xf numFmtId="2" fontId="14" fillId="2" borderId="2" xfId="60" applyNumberFormat="1" applyFont="1" applyFill="1" applyBorder="1" applyAlignment="1">
      <alignment horizontal="center" vertical="center"/>
    </xf>
    <xf numFmtId="0" fontId="33" fillId="2" borderId="2" xfId="60" applyFont="1" applyFill="1" applyBorder="1" applyAlignment="1">
      <alignment horizontal="center" vertical="center" wrapText="1"/>
    </xf>
    <xf numFmtId="178" fontId="37" fillId="3" borderId="16" xfId="0" applyNumberFormat="1" applyFont="1" applyFill="1" applyBorder="1" applyAlignment="1">
      <alignment horizontal="left" vertical="center" wrapText="1"/>
    </xf>
    <xf numFmtId="1" fontId="14" fillId="2" borderId="2" xfId="60" applyNumberFormat="1" applyFont="1" applyFill="1" applyBorder="1" applyAlignment="1">
      <alignment horizontal="center" vertical="center"/>
    </xf>
    <xf numFmtId="178" fontId="34" fillId="3" borderId="0" xfId="0" applyNumberFormat="1" applyFont="1" applyFill="1" applyBorder="1" applyAlignment="1">
      <alignment horizontal="left" vertical="center" wrapText="1"/>
    </xf>
    <xf numFmtId="0" fontId="33" fillId="2" borderId="2" xfId="60" applyFont="1" applyFill="1" applyBorder="1" applyAlignment="1">
      <alignment horizontal="center" vertical="center"/>
    </xf>
    <xf numFmtId="178" fontId="38" fillId="3" borderId="16" xfId="0" applyNumberFormat="1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vertical="center" wrapText="1"/>
    </xf>
    <xf numFmtId="0" fontId="33" fillId="3" borderId="4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/>
    </xf>
    <xf numFmtId="0" fontId="33" fillId="3" borderId="1" xfId="0" applyFont="1" applyFill="1" applyBorder="1" applyAlignment="1">
      <alignment horizontal="center" vertical="center"/>
    </xf>
    <xf numFmtId="2" fontId="33" fillId="3" borderId="2" xfId="0" applyNumberFormat="1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3" borderId="2" xfId="108" applyFont="1" applyFill="1" applyBorder="1" applyAlignment="1">
      <alignment horizontal="left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left" vertical="center" wrapText="1"/>
    </xf>
    <xf numFmtId="0" fontId="14" fillId="3" borderId="28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39" fillId="3" borderId="1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left" vertical="center" wrapText="1"/>
    </xf>
    <xf numFmtId="49" fontId="14" fillId="3" borderId="27" xfId="0" applyNumberFormat="1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vertical="center"/>
    </xf>
    <xf numFmtId="0" fontId="14" fillId="3" borderId="2" xfId="63" applyFont="1" applyFill="1" applyBorder="1" applyAlignment="1">
      <alignment horizontal="left" vertical="center" wrapText="1"/>
    </xf>
    <xf numFmtId="0" fontId="32" fillId="3" borderId="4" xfId="0" applyFont="1" applyFill="1" applyBorder="1" applyAlignment="1">
      <alignment horizontal="center" vertical="center" wrapText="1"/>
    </xf>
    <xf numFmtId="49" fontId="32" fillId="3" borderId="4" xfId="0" applyNumberFormat="1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left" vertical="center" wrapText="1"/>
    </xf>
    <xf numFmtId="0" fontId="32" fillId="3" borderId="4" xfId="0" applyFont="1" applyFill="1" applyBorder="1" applyAlignment="1">
      <alignment horizontal="center" vertical="center"/>
    </xf>
    <xf numFmtId="178" fontId="14" fillId="2" borderId="2" xfId="0" applyNumberFormat="1" applyFont="1" applyFill="1" applyBorder="1" applyAlignment="1">
      <alignment horizontal="center" vertical="center"/>
    </xf>
    <xf numFmtId="49" fontId="14" fillId="2" borderId="2" xfId="60" applyNumberFormat="1" applyFont="1" applyFill="1" applyBorder="1" applyAlignment="1">
      <alignment horizontal="center" vertical="center"/>
    </xf>
    <xf numFmtId="0" fontId="34" fillId="3" borderId="29" xfId="0" applyFont="1" applyFill="1" applyBorder="1" applyAlignment="1">
      <alignment horizontal="center" vertical="center"/>
    </xf>
    <xf numFmtId="178" fontId="34" fillId="3" borderId="12" xfId="0" applyNumberFormat="1" applyFont="1" applyFill="1" applyBorder="1" applyAlignment="1">
      <alignment horizontal="left" vertical="center" wrapText="1"/>
    </xf>
    <xf numFmtId="180" fontId="14" fillId="2" borderId="2" xfId="0" applyNumberFormat="1" applyFont="1" applyFill="1" applyBorder="1" applyAlignment="1">
      <alignment horizontal="center" vertical="center"/>
    </xf>
    <xf numFmtId="178" fontId="38" fillId="3" borderId="2" xfId="0" applyNumberFormat="1" applyFont="1" applyFill="1" applyBorder="1" applyAlignment="1">
      <alignment horizontal="left" vertical="center" wrapText="1"/>
    </xf>
    <xf numFmtId="178" fontId="14" fillId="2" borderId="27" xfId="0" applyNumberFormat="1" applyFont="1" applyFill="1" applyBorder="1" applyAlignment="1">
      <alignment horizontal="center" vertical="center"/>
    </xf>
    <xf numFmtId="178" fontId="34" fillId="3" borderId="27" xfId="0" applyNumberFormat="1" applyFont="1" applyFill="1" applyBorder="1" applyAlignment="1">
      <alignment horizontal="left" vertical="center" wrapText="1"/>
    </xf>
    <xf numFmtId="43" fontId="14" fillId="3" borderId="27" xfId="109" applyNumberFormat="1" applyFont="1" applyFill="1" applyBorder="1" applyAlignment="1">
      <alignment vertical="center"/>
    </xf>
    <xf numFmtId="178" fontId="14" fillId="2" borderId="1" xfId="0" applyNumberFormat="1" applyFont="1" applyFill="1" applyBorder="1" applyAlignment="1">
      <alignment horizontal="center" vertical="center"/>
    </xf>
    <xf numFmtId="178" fontId="34" fillId="3" borderId="1" xfId="0" applyNumberFormat="1" applyFont="1" applyFill="1" applyBorder="1" applyAlignment="1">
      <alignment horizontal="left" vertical="center" wrapText="1"/>
    </xf>
    <xf numFmtId="43" fontId="14" fillId="3" borderId="1" xfId="109" applyNumberFormat="1" applyFont="1" applyFill="1" applyBorder="1" applyAlignment="1">
      <alignment vertical="center"/>
    </xf>
    <xf numFmtId="181" fontId="14" fillId="2" borderId="2" xfId="0" applyNumberFormat="1" applyFont="1" applyFill="1" applyBorder="1" applyAlignment="1">
      <alignment horizontal="center" vertical="center"/>
    </xf>
    <xf numFmtId="181" fontId="32" fillId="2" borderId="2" xfId="0" applyNumberFormat="1" applyFont="1" applyFill="1" applyBorder="1" applyAlignment="1">
      <alignment horizontal="center" vertical="center"/>
    </xf>
    <xf numFmtId="178" fontId="37" fillId="3" borderId="2" xfId="0" applyNumberFormat="1" applyFont="1" applyFill="1" applyBorder="1" applyAlignment="1">
      <alignment horizontal="left" vertical="center" wrapText="1"/>
    </xf>
    <xf numFmtId="178" fontId="34" fillId="3" borderId="30" xfId="0" applyNumberFormat="1" applyFont="1" applyFill="1" applyBorder="1" applyAlignment="1">
      <alignment horizontal="left" vertical="center" wrapText="1"/>
    </xf>
    <xf numFmtId="178" fontId="32" fillId="2" borderId="4" xfId="0" applyNumberFormat="1" applyFont="1" applyFill="1" applyBorder="1" applyAlignment="1">
      <alignment horizontal="center" vertical="center"/>
    </xf>
    <xf numFmtId="178" fontId="37" fillId="3" borderId="17" xfId="0" applyNumberFormat="1" applyFont="1" applyFill="1" applyBorder="1" applyAlignment="1">
      <alignment horizontal="left" vertical="center" wrapText="1"/>
    </xf>
    <xf numFmtId="178" fontId="14" fillId="2" borderId="12" xfId="0" applyNumberFormat="1" applyFont="1" applyFill="1" applyBorder="1" applyAlignment="1">
      <alignment horizontal="center" vertical="center"/>
    </xf>
    <xf numFmtId="180" fontId="34" fillId="3" borderId="2" xfId="0" applyNumberFormat="1" applyFont="1" applyFill="1" applyBorder="1" applyAlignment="1">
      <alignment horizontal="left" vertical="center"/>
    </xf>
    <xf numFmtId="49" fontId="14" fillId="3" borderId="4" xfId="0" applyNumberFormat="1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39" fillId="3" borderId="32" xfId="0" applyFont="1" applyFill="1" applyBorder="1" applyAlignment="1">
      <alignment horizontal="center" vertical="center"/>
    </xf>
    <xf numFmtId="0" fontId="39" fillId="3" borderId="33" xfId="0" applyFont="1" applyFill="1" applyBorder="1" applyAlignment="1">
      <alignment horizontal="center" vertical="center"/>
    </xf>
    <xf numFmtId="178" fontId="39" fillId="3" borderId="33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178" fontId="14" fillId="3" borderId="1" xfId="0" applyNumberFormat="1" applyFont="1" applyFill="1" applyBorder="1" applyAlignment="1">
      <alignment horizontal="center" vertical="center"/>
    </xf>
    <xf numFmtId="178" fontId="14" fillId="3" borderId="2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left" vertical="center"/>
    </xf>
    <xf numFmtId="178" fontId="14" fillId="3" borderId="4" xfId="0" applyNumberFormat="1" applyFont="1" applyFill="1" applyBorder="1" applyAlignment="1">
      <alignment horizontal="center" vertical="center"/>
    </xf>
    <xf numFmtId="0" fontId="40" fillId="3" borderId="31" xfId="0" applyFont="1" applyFill="1" applyBorder="1" applyAlignment="1">
      <alignment horizontal="center" vertical="center"/>
    </xf>
    <xf numFmtId="0" fontId="40" fillId="3" borderId="33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 vertical="center"/>
    </xf>
    <xf numFmtId="0" fontId="40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center" vertical="center"/>
    </xf>
    <xf numFmtId="178" fontId="15" fillId="3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180" fontId="33" fillId="2" borderId="2" xfId="0" applyNumberFormat="1" applyFont="1" applyFill="1" applyBorder="1" applyAlignment="1">
      <alignment horizontal="center" vertical="center"/>
    </xf>
    <xf numFmtId="43" fontId="39" fillId="3" borderId="2" xfId="109" applyNumberFormat="1" applyFont="1" applyFill="1" applyBorder="1" applyAlignment="1">
      <alignment vertical="center"/>
    </xf>
    <xf numFmtId="0" fontId="14" fillId="3" borderId="22" xfId="0" applyFont="1" applyFill="1" applyBorder="1" applyAlignment="1">
      <alignment horizontal="center" vertical="center"/>
    </xf>
    <xf numFmtId="180" fontId="14" fillId="2" borderId="4" xfId="0" applyNumberFormat="1" applyFont="1" applyFill="1" applyBorder="1" applyAlignment="1">
      <alignment horizontal="center" vertical="center"/>
    </xf>
    <xf numFmtId="43" fontId="39" fillId="3" borderId="4" xfId="109" applyNumberFormat="1" applyFont="1" applyFill="1" applyBorder="1" applyAlignment="1">
      <alignment vertical="center"/>
    </xf>
    <xf numFmtId="0" fontId="14" fillId="3" borderId="25" xfId="0" applyFont="1" applyFill="1" applyBorder="1" applyAlignment="1">
      <alignment horizontal="center" vertical="center"/>
    </xf>
    <xf numFmtId="180" fontId="14" fillId="2" borderId="27" xfId="0" applyNumberFormat="1" applyFont="1" applyFill="1" applyBorder="1" applyAlignment="1">
      <alignment horizontal="center" vertical="center"/>
    </xf>
    <xf numFmtId="180" fontId="14" fillId="2" borderId="1" xfId="0" applyNumberFormat="1" applyFont="1" applyFill="1" applyBorder="1" applyAlignment="1">
      <alignment horizontal="center" vertical="center"/>
    </xf>
    <xf numFmtId="178" fontId="39" fillId="2" borderId="33" xfId="0" applyNumberFormat="1" applyFont="1" applyFill="1" applyBorder="1" applyAlignment="1">
      <alignment horizontal="center" vertical="center"/>
    </xf>
    <xf numFmtId="178" fontId="34" fillId="3" borderId="34" xfId="0" applyNumberFormat="1" applyFont="1" applyFill="1" applyBorder="1" applyAlignment="1">
      <alignment horizontal="left" vertical="center" wrapText="1"/>
    </xf>
    <xf numFmtId="43" fontId="14" fillId="3" borderId="33" xfId="109" applyNumberFormat="1" applyFont="1" applyFill="1" applyBorder="1" applyAlignment="1">
      <alignment vertical="center"/>
    </xf>
    <xf numFmtId="0" fontId="39" fillId="3" borderId="35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178" fontId="14" fillId="2" borderId="4" xfId="0" applyNumberFormat="1" applyFont="1" applyFill="1" applyBorder="1" applyAlignment="1">
      <alignment horizontal="center" vertical="center"/>
    </xf>
    <xf numFmtId="178" fontId="34" fillId="3" borderId="33" xfId="0" applyNumberFormat="1" applyFont="1" applyFill="1" applyBorder="1" applyAlignment="1">
      <alignment horizontal="left" vertical="center" wrapText="1"/>
    </xf>
    <xf numFmtId="0" fontId="14" fillId="3" borderId="33" xfId="0" applyFont="1" applyFill="1" applyBorder="1" applyAlignment="1">
      <alignment vertical="center"/>
    </xf>
    <xf numFmtId="0" fontId="14" fillId="3" borderId="35" xfId="0" applyFont="1" applyFill="1" applyBorder="1" applyAlignment="1">
      <alignment horizontal="center" vertical="center"/>
    </xf>
    <xf numFmtId="178" fontId="14" fillId="3" borderId="0" xfId="0" applyNumberFormat="1" applyFont="1" applyFill="1" applyAlignment="1">
      <alignment horizontal="center" vertical="center"/>
    </xf>
    <xf numFmtId="178" fontId="15" fillId="3" borderId="0" xfId="0" applyNumberFormat="1" applyFont="1" applyFill="1" applyAlignment="1">
      <alignment horizontal="left" vertical="center" wrapText="1"/>
    </xf>
    <xf numFmtId="0" fontId="15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178" fontId="14" fillId="3" borderId="0" xfId="0" applyNumberFormat="1" applyFont="1" applyFill="1" applyAlignment="1">
      <alignment horizontal="left" vertical="center" wrapText="1"/>
    </xf>
    <xf numFmtId="0" fontId="49" fillId="0" borderId="0" xfId="62">
      <alignment vertical="center"/>
    </xf>
    <xf numFmtId="0" fontId="6" fillId="0" borderId="0" xfId="62" applyFont="1">
      <alignment vertical="center"/>
    </xf>
    <xf numFmtId="0" fontId="49" fillId="0" borderId="0" xfId="62" applyAlignment="1">
      <alignment vertical="center" wrapText="1"/>
    </xf>
    <xf numFmtId="0" fontId="58" fillId="0" borderId="0" xfId="62" applyFont="1" applyAlignment="1">
      <alignment horizontal="center"/>
    </xf>
    <xf numFmtId="0" fontId="59" fillId="0" borderId="0" xfId="62" applyFont="1" applyAlignment="1">
      <alignment horizontal="center"/>
    </xf>
    <xf numFmtId="0" fontId="59" fillId="0" borderId="0" xfId="62" applyFont="1" applyAlignment="1">
      <alignment horizontal="center" vertical="center"/>
    </xf>
    <xf numFmtId="0" fontId="60" fillId="0" borderId="2" xfId="62" applyFont="1" applyBorder="1" applyAlignment="1">
      <alignment horizontal="center" vertical="center" wrapText="1"/>
    </xf>
    <xf numFmtId="0" fontId="42" fillId="0" borderId="2" xfId="62" applyFont="1" applyBorder="1" applyAlignment="1">
      <alignment horizontal="center" vertical="center" wrapText="1"/>
    </xf>
    <xf numFmtId="0" fontId="65" fillId="0" borderId="3" xfId="62" applyFont="1" applyBorder="1" applyAlignment="1">
      <alignment horizontal="center" vertical="center" wrapText="1"/>
    </xf>
    <xf numFmtId="0" fontId="59" fillId="0" borderId="2" xfId="62" applyFont="1" applyBorder="1" applyAlignment="1">
      <alignment horizontal="center" vertical="center" wrapText="1"/>
    </xf>
    <xf numFmtId="0" fontId="11" fillId="0" borderId="2" xfId="62" applyFont="1" applyBorder="1" applyAlignment="1">
      <alignment vertical="center" wrapText="1"/>
    </xf>
    <xf numFmtId="0" fontId="11" fillId="0" borderId="2" xfId="62" applyFont="1" applyBorder="1" applyAlignment="1">
      <alignment horizontal="center" vertical="center" wrapText="1"/>
    </xf>
    <xf numFmtId="177" fontId="11" fillId="0" borderId="2" xfId="110" applyNumberFormat="1" applyFont="1" applyBorder="1" applyAlignment="1">
      <alignment horizontal="center" vertical="center" wrapText="1"/>
    </xf>
    <xf numFmtId="177" fontId="14" fillId="0" borderId="2" xfId="139" applyNumberFormat="1" applyFont="1" applyFill="1" applyBorder="1" applyAlignment="1">
      <alignment vertical="center" wrapText="1"/>
    </xf>
    <xf numFmtId="0" fontId="14" fillId="0" borderId="3" xfId="62" applyFont="1" applyBorder="1" applyAlignment="1">
      <alignment horizontal="left" vertical="center" wrapText="1"/>
    </xf>
    <xf numFmtId="0" fontId="13" fillId="0" borderId="2" xfId="62" applyFont="1" applyBorder="1" applyAlignment="1">
      <alignment vertical="center" wrapText="1"/>
    </xf>
    <xf numFmtId="0" fontId="15" fillId="0" borderId="2" xfId="62" applyFont="1" applyBorder="1" applyAlignment="1">
      <alignment horizontal="center" vertical="center" wrapText="1"/>
    </xf>
    <xf numFmtId="0" fontId="11" fillId="0" borderId="4" xfId="62" applyFont="1" applyBorder="1" applyAlignment="1">
      <alignment vertical="center" wrapText="1"/>
    </xf>
    <xf numFmtId="0" fontId="11" fillId="0" borderId="4" xfId="62" applyFont="1" applyBorder="1" applyAlignment="1">
      <alignment horizontal="center" vertical="center" wrapText="1"/>
    </xf>
    <xf numFmtId="177" fontId="11" fillId="0" borderId="4" xfId="110" applyNumberFormat="1" applyFont="1" applyBorder="1" applyAlignment="1">
      <alignment horizontal="center" vertical="center" wrapText="1"/>
    </xf>
    <xf numFmtId="0" fontId="13" fillId="0" borderId="4" xfId="62" applyFont="1" applyBorder="1" applyAlignment="1">
      <alignment vertical="center" wrapText="1"/>
    </xf>
    <xf numFmtId="0" fontId="14" fillId="0" borderId="2" xfId="62" applyFont="1" applyBorder="1" applyAlignment="1">
      <alignment vertical="center" wrapText="1"/>
    </xf>
    <xf numFmtId="0" fontId="13" fillId="0" borderId="2" xfId="62" applyFont="1" applyBorder="1" applyAlignment="1">
      <alignment horizontal="left" vertical="center" wrapText="1"/>
    </xf>
    <xf numFmtId="0" fontId="59" fillId="0" borderId="2" xfId="62" applyFont="1" applyBorder="1" applyAlignment="1">
      <alignment vertical="center" wrapText="1"/>
    </xf>
    <xf numFmtId="177" fontId="59" fillId="0" borderId="2" xfId="110" applyNumberFormat="1" applyFont="1" applyBorder="1" applyAlignment="1">
      <alignment horizontal="center" vertical="center" wrapText="1"/>
    </xf>
    <xf numFmtId="0" fontId="66" fillId="0" borderId="2" xfId="62" applyFont="1" applyBorder="1" applyAlignment="1">
      <alignment vertical="center" wrapText="1"/>
    </xf>
    <xf numFmtId="0" fontId="67" fillId="0" borderId="2" xfId="62" applyFont="1" applyBorder="1" applyAlignment="1">
      <alignment vertical="center" wrapText="1"/>
    </xf>
    <xf numFmtId="0" fontId="59" fillId="0" borderId="4" xfId="62" applyFont="1" applyBorder="1" applyAlignment="1">
      <alignment horizontal="center" vertical="center" wrapText="1"/>
    </xf>
    <xf numFmtId="0" fontId="61" fillId="0" borderId="2" xfId="62" applyFont="1" applyBorder="1" applyAlignment="1">
      <alignment vertical="center" wrapText="1"/>
    </xf>
    <xf numFmtId="0" fontId="60" fillId="0" borderId="4" xfId="62" applyFont="1" applyBorder="1" applyAlignment="1">
      <alignment horizontal="center" vertical="center" wrapText="1"/>
    </xf>
    <xf numFmtId="177" fontId="60" fillId="0" borderId="2" xfId="110" applyNumberFormat="1" applyFont="1" applyFill="1" applyBorder="1" applyAlignment="1">
      <alignment horizontal="center" vertical="center" wrapText="1"/>
    </xf>
    <xf numFmtId="177" fontId="60" fillId="0" borderId="2" xfId="110" applyNumberFormat="1" applyFont="1" applyBorder="1" applyAlignment="1">
      <alignment horizontal="center" vertical="center" wrapText="1"/>
    </xf>
    <xf numFmtId="177" fontId="68" fillId="0" borderId="3" xfId="110" applyNumberFormat="1" applyFont="1" applyBorder="1" applyAlignment="1">
      <alignment horizontal="left" vertical="center" wrapText="1"/>
    </xf>
    <xf numFmtId="176" fontId="59" fillId="0" borderId="2" xfId="62" applyNumberFormat="1" applyFont="1" applyBorder="1" applyAlignment="1">
      <alignment horizontal="center" vertical="center" wrapText="1"/>
    </xf>
    <xf numFmtId="0" fontId="17" fillId="0" borderId="2" xfId="62" applyFont="1" applyBorder="1">
      <alignment vertical="center"/>
    </xf>
    <xf numFmtId="0" fontId="64" fillId="0" borderId="2" xfId="62" applyFont="1" applyBorder="1" applyAlignment="1">
      <alignment horizontal="center" vertical="center" wrapText="1"/>
    </xf>
    <xf numFmtId="0" fontId="59" fillId="0" borderId="2" xfId="62" applyFont="1" applyBorder="1" applyAlignment="1">
      <alignment horizontal="left" vertical="center" wrapText="1"/>
    </xf>
    <xf numFmtId="0" fontId="66" fillId="0" borderId="3" xfId="62" applyFont="1" applyBorder="1" applyAlignment="1">
      <alignment vertical="center" wrapText="1"/>
    </xf>
    <xf numFmtId="177" fontId="18" fillId="0" borderId="2" xfId="110" applyNumberFormat="1" applyFont="1" applyFill="1" applyBorder="1" applyAlignment="1">
      <alignment vertical="center" wrapText="1"/>
    </xf>
    <xf numFmtId="177" fontId="18" fillId="0" borderId="2" xfId="110" applyNumberFormat="1" applyFont="1" applyBorder="1" applyAlignment="1">
      <alignment vertical="center" wrapText="1"/>
    </xf>
    <xf numFmtId="177" fontId="39" fillId="0" borderId="2" xfId="139" applyNumberFormat="1" applyFont="1" applyFill="1" applyBorder="1" applyAlignment="1">
      <alignment vertical="center" wrapText="1"/>
    </xf>
    <xf numFmtId="177" fontId="39" fillId="0" borderId="2" xfId="139" applyNumberFormat="1" applyFont="1" applyFill="1" applyBorder="1" applyAlignment="1">
      <alignment horizontal="left" vertical="center" wrapText="1"/>
    </xf>
    <xf numFmtId="0" fontId="19" fillId="0" borderId="2" xfId="62" applyFont="1" applyBorder="1">
      <alignment vertical="center"/>
    </xf>
    <xf numFmtId="177" fontId="39" fillId="0" borderId="2" xfId="110" applyNumberFormat="1" applyFont="1" applyBorder="1" applyAlignment="1">
      <alignment vertical="center" wrapText="1"/>
    </xf>
    <xf numFmtId="0" fontId="19" fillId="0" borderId="3" xfId="62" applyFont="1" applyBorder="1" applyAlignment="1">
      <alignment horizontal="center" vertical="center"/>
    </xf>
    <xf numFmtId="0" fontId="19" fillId="0" borderId="0" xfId="62" applyFont="1">
      <alignment vertical="center"/>
    </xf>
    <xf numFmtId="43" fontId="0" fillId="0" borderId="0" xfId="13" applyNumberFormat="1" applyFont="1">
      <alignment vertical="center"/>
    </xf>
    <xf numFmtId="43" fontId="49" fillId="0" borderId="0" xfId="62" applyNumberFormat="1">
      <alignment vertical="center"/>
    </xf>
    <xf numFmtId="177" fontId="49" fillId="0" borderId="0" xfId="62" applyNumberFormat="1">
      <alignment vertical="center"/>
    </xf>
    <xf numFmtId="0" fontId="19" fillId="0" borderId="0" xfId="62" applyFont="1" applyAlignment="1">
      <alignment vertical="center" wrapText="1"/>
    </xf>
    <xf numFmtId="0" fontId="10" fillId="0" borderId="2" xfId="62" applyFont="1" applyBorder="1" applyAlignment="1">
      <alignment horizontal="center" vertical="center" wrapText="1"/>
    </xf>
    <xf numFmtId="0" fontId="17" fillId="0" borderId="2" xfId="62" applyFont="1" applyBorder="1" applyAlignment="1">
      <alignment vertical="center" wrapText="1"/>
    </xf>
    <xf numFmtId="0" fontId="20" fillId="0" borderId="0" xfId="62" applyFont="1">
      <alignment vertical="center"/>
    </xf>
    <xf numFmtId="179" fontId="49" fillId="0" borderId="0" xfId="62" applyNumberFormat="1" applyAlignment="1">
      <alignment vertical="center" wrapText="1"/>
    </xf>
    <xf numFmtId="0" fontId="31" fillId="3" borderId="2" xfId="0" quotePrefix="1" applyFont="1" applyFill="1" applyBorder="1" applyAlignment="1">
      <alignment horizontal="center" vertical="center" wrapText="1"/>
    </xf>
    <xf numFmtId="49" fontId="14" fillId="3" borderId="2" xfId="0" quotePrefix="1" applyNumberFormat="1" applyFont="1" applyFill="1" applyBorder="1" applyAlignment="1">
      <alignment horizontal="center" vertical="center" wrapText="1"/>
    </xf>
    <xf numFmtId="49" fontId="14" fillId="5" borderId="2" xfId="60" quotePrefix="1" applyNumberFormat="1" applyFont="1" applyFill="1" applyBorder="1" applyAlignment="1">
      <alignment horizontal="center" vertical="center" wrapText="1"/>
    </xf>
    <xf numFmtId="0" fontId="14" fillId="3" borderId="2" xfId="0" quotePrefix="1" applyFont="1" applyFill="1" applyBorder="1" applyAlignment="1">
      <alignment horizontal="center" vertical="center"/>
    </xf>
    <xf numFmtId="0" fontId="14" fillId="3" borderId="27" xfId="0" quotePrefix="1" applyFont="1" applyFill="1" applyBorder="1" applyAlignment="1">
      <alignment horizontal="center" vertical="center"/>
    </xf>
    <xf numFmtId="0" fontId="14" fillId="3" borderId="2" xfId="0" quotePrefix="1" applyFont="1" applyFill="1" applyBorder="1" applyAlignment="1">
      <alignment horizontal="center" vertical="center" wrapText="1"/>
    </xf>
    <xf numFmtId="49" fontId="55" fillId="0" borderId="2" xfId="0" quotePrefix="1" applyNumberFormat="1" applyFont="1" applyFill="1" applyBorder="1" applyAlignment="1">
      <alignment horizontal="center" vertical="center"/>
    </xf>
    <xf numFmtId="0" fontId="55" fillId="0" borderId="2" xfId="0" quotePrefix="1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108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63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quotePrefix="1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right" vertical="center"/>
    </xf>
    <xf numFmtId="0" fontId="2" fillId="0" borderId="2" xfId="0" quotePrefix="1" applyFont="1" applyFill="1" applyBorder="1" applyAlignment="1">
      <alignment horizontal="center" vertical="center"/>
    </xf>
    <xf numFmtId="0" fontId="7" fillId="0" borderId="0" xfId="62" applyFont="1" applyAlignment="1">
      <alignment horizontal="center" vertical="center"/>
    </xf>
    <xf numFmtId="0" fontId="69" fillId="0" borderId="0" xfId="62" applyFont="1" applyAlignment="1">
      <alignment horizontal="center" vertical="center"/>
    </xf>
    <xf numFmtId="0" fontId="70" fillId="0" borderId="36" xfId="62" applyFont="1" applyBorder="1" applyAlignment="1">
      <alignment horizontal="left" vertical="center"/>
    </xf>
    <xf numFmtId="0" fontId="59" fillId="0" borderId="36" xfId="62" applyFont="1" applyBorder="1" applyAlignment="1">
      <alignment horizontal="left" vertical="center"/>
    </xf>
    <xf numFmtId="0" fontId="49" fillId="0" borderId="37" xfId="62" applyBorder="1" applyAlignment="1">
      <alignment horizontal="left" vertical="center" wrapText="1"/>
    </xf>
    <xf numFmtId="0" fontId="49" fillId="0" borderId="37" xfId="62" applyBorder="1" applyAlignment="1">
      <alignment horizontal="left" vertical="center"/>
    </xf>
    <xf numFmtId="180" fontId="14" fillId="2" borderId="2" xfId="0" applyNumberFormat="1" applyFont="1" applyFill="1" applyBorder="1" applyAlignment="1">
      <alignment horizontal="center" vertical="center"/>
    </xf>
    <xf numFmtId="0" fontId="34" fillId="3" borderId="22" xfId="0" applyFont="1" applyFill="1" applyBorder="1" applyAlignment="1">
      <alignment horizontal="center" vertical="center"/>
    </xf>
    <xf numFmtId="0" fontId="34" fillId="3" borderId="25" xfId="0" applyFont="1" applyFill="1" applyBorder="1" applyAlignment="1">
      <alignment horizontal="center" vertical="center"/>
    </xf>
    <xf numFmtId="0" fontId="34" fillId="3" borderId="29" xfId="0" applyFont="1" applyFill="1" applyBorder="1" applyAlignment="1">
      <alignment horizontal="center" vertical="center"/>
    </xf>
    <xf numFmtId="9" fontId="34" fillId="3" borderId="4" xfId="2" applyNumberFormat="1" applyFont="1" applyFill="1" applyBorder="1" applyAlignment="1">
      <alignment horizontal="left" vertical="center" wrapText="1"/>
    </xf>
    <xf numFmtId="9" fontId="34" fillId="3" borderId="1" xfId="2" applyNumberFormat="1" applyFont="1" applyFill="1" applyBorder="1" applyAlignment="1">
      <alignment horizontal="left" vertical="center" wrapText="1"/>
    </xf>
    <xf numFmtId="178" fontId="38" fillId="3" borderId="4" xfId="0" applyNumberFormat="1" applyFont="1" applyFill="1" applyBorder="1" applyAlignment="1">
      <alignment horizontal="left" vertical="center" wrapText="1"/>
    </xf>
    <xf numFmtId="178" fontId="38" fillId="3" borderId="1" xfId="0" applyNumberFormat="1" applyFont="1" applyFill="1" applyBorder="1" applyAlignment="1">
      <alignment horizontal="left" vertical="center" wrapText="1"/>
    </xf>
    <xf numFmtId="49" fontId="38" fillId="3" borderId="4" xfId="60" applyNumberFormat="1" applyFont="1" applyFill="1" applyBorder="1" applyAlignment="1">
      <alignment horizontal="left" vertical="center" wrapText="1"/>
    </xf>
    <xf numFmtId="49" fontId="38" fillId="3" borderId="1" xfId="60" applyNumberFormat="1" applyFont="1" applyFill="1" applyBorder="1" applyAlignment="1">
      <alignment horizontal="left" vertical="center" wrapText="1"/>
    </xf>
    <xf numFmtId="178" fontId="38" fillId="3" borderId="2" xfId="0" applyNumberFormat="1" applyFont="1" applyFill="1" applyBorder="1" applyAlignment="1">
      <alignment horizontal="left" vertical="center" wrapText="1"/>
    </xf>
    <xf numFmtId="178" fontId="15" fillId="3" borderId="0" xfId="0" applyNumberFormat="1" applyFont="1" applyFill="1" applyAlignment="1">
      <alignment horizontal="left" vertical="center" wrapText="1"/>
    </xf>
    <xf numFmtId="0" fontId="30" fillId="3" borderId="0" xfId="0" applyFont="1" applyFill="1" applyBorder="1" applyAlignment="1">
      <alignment horizontal="center" vertical="center"/>
    </xf>
    <xf numFmtId="0" fontId="41" fillId="3" borderId="0" xfId="0" applyFont="1" applyFill="1" applyAlignment="1">
      <alignment horizontal="left" vertical="center" wrapText="1"/>
    </xf>
    <xf numFmtId="0" fontId="41" fillId="3" borderId="0" xfId="0" applyFont="1" applyFill="1" applyAlignment="1">
      <alignment horizontal="left" vertical="center"/>
    </xf>
    <xf numFmtId="0" fontId="14" fillId="4" borderId="38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39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center" vertical="center" wrapText="1"/>
    </xf>
    <xf numFmtId="0" fontId="14" fillId="3" borderId="38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39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32" fillId="3" borderId="27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62" fillId="0" borderId="16" xfId="60" applyFont="1" applyBorder="1" applyAlignment="1">
      <alignment horizontal="center" vertical="center" wrapText="1"/>
    </xf>
    <xf numFmtId="0" fontId="62" fillId="0" borderId="3" xfId="60" applyFont="1" applyBorder="1" applyAlignment="1">
      <alignment horizontal="center" vertical="center" wrapText="1"/>
    </xf>
    <xf numFmtId="0" fontId="62" fillId="0" borderId="2" xfId="60" applyFont="1" applyBorder="1" applyAlignment="1">
      <alignment horizontal="center" vertical="center" wrapText="1"/>
    </xf>
    <xf numFmtId="0" fontId="62" fillId="0" borderId="4" xfId="60" applyFont="1" applyBorder="1" applyAlignment="1">
      <alignment horizontal="center" vertical="center" wrapText="1"/>
    </xf>
    <xf numFmtId="0" fontId="62" fillId="0" borderId="1" xfId="60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71" fillId="0" borderId="2" xfId="0" applyFont="1" applyFill="1" applyBorder="1" applyAlignment="1">
      <alignment horizontal="center" vertical="center" wrapText="1"/>
    </xf>
    <xf numFmtId="0" fontId="71" fillId="0" borderId="2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40">
    <cellStyle name="_ET_STYLE_NoName_00_" xfId="1"/>
    <cellStyle name="百分比" xfId="2" builtinId="5"/>
    <cellStyle name="百分比 2" xfId="3"/>
    <cellStyle name="百分比 2 2" xfId="4"/>
    <cellStyle name="百分比 2 2 2" xfId="5"/>
    <cellStyle name="百分比 2 3" xfId="6"/>
    <cellStyle name="百分比 2 4" xfId="7"/>
    <cellStyle name="百分比 3" xfId="8"/>
    <cellStyle name="百分比 3 2" xfId="9"/>
    <cellStyle name="百分比 4" xfId="10"/>
    <cellStyle name="百分比 5" xfId="11"/>
    <cellStyle name="百分比 6" xfId="12"/>
    <cellStyle name="百分比 6 2" xfId="13"/>
    <cellStyle name="常规" xfId="0" builtinId="0"/>
    <cellStyle name="常规 10" xfId="14"/>
    <cellStyle name="常规 10 2" xfId="15"/>
    <cellStyle name="常规 10 2 2" xfId="16"/>
    <cellStyle name="常规 10 2 3" xfId="17"/>
    <cellStyle name="常规 10 3" xfId="18"/>
    <cellStyle name="常规 10 4" xfId="19"/>
    <cellStyle name="常规 11" xfId="20"/>
    <cellStyle name="常规 11 2" xfId="21"/>
    <cellStyle name="常规 11 3" xfId="22"/>
    <cellStyle name="常规 12" xfId="23"/>
    <cellStyle name="常规 12 2" xfId="24"/>
    <cellStyle name="常规 12 2 2" xfId="25"/>
    <cellStyle name="常规 12 3" xfId="26"/>
    <cellStyle name="常规 12 4" xfId="27"/>
    <cellStyle name="常规 13" xfId="28"/>
    <cellStyle name="常规 13 2" xfId="29"/>
    <cellStyle name="常规 13 2 2" xfId="30"/>
    <cellStyle name="常规 13 3" xfId="31"/>
    <cellStyle name="常规 13 4" xfId="32"/>
    <cellStyle name="常规 14" xfId="33"/>
    <cellStyle name="常规 14 2" xfId="34"/>
    <cellStyle name="常规 14 2 2" xfId="35"/>
    <cellStyle name="常规 14 3" xfId="36"/>
    <cellStyle name="常规 14 4" xfId="37"/>
    <cellStyle name="常规 15" xfId="38"/>
    <cellStyle name="常规 16" xfId="39"/>
    <cellStyle name="常规 2" xfId="40"/>
    <cellStyle name="常规 2 2" xfId="41"/>
    <cellStyle name="常规 2 2 2" xfId="42"/>
    <cellStyle name="常规 2 2 3" xfId="43"/>
    <cellStyle name="常规 2 3" xfId="44"/>
    <cellStyle name="常规 2 4" xfId="45"/>
    <cellStyle name="常规 2 5" xfId="46"/>
    <cellStyle name="常规 3" xfId="47"/>
    <cellStyle name="常规 3 2" xfId="48"/>
    <cellStyle name="常规 3 2 2" xfId="49"/>
    <cellStyle name="常规 3 2 2 2" xfId="50"/>
    <cellStyle name="常规 3 2 2 3" xfId="51"/>
    <cellStyle name="常规 3 2 3" xfId="52"/>
    <cellStyle name="常规 3 2 4" xfId="53"/>
    <cellStyle name="常规 3 3" xfId="54"/>
    <cellStyle name="常规 3 3 2" xfId="55"/>
    <cellStyle name="常规 3 3 3" xfId="56"/>
    <cellStyle name="常规 3 4" xfId="57"/>
    <cellStyle name="常规 3 5" xfId="58"/>
    <cellStyle name="常规 3 6" xfId="59"/>
    <cellStyle name="常规 3_17预算（完整版）" xfId="60"/>
    <cellStyle name="常规 3_17预算（完整版） 2" xfId="61"/>
    <cellStyle name="常规 3_17预算（完整版） 2 2" xfId="62"/>
    <cellStyle name="常规 4" xfId="63"/>
    <cellStyle name="常规 4 2" xfId="64"/>
    <cellStyle name="常规 4 2 2" xfId="65"/>
    <cellStyle name="常规 4 2 2 2" xfId="66"/>
    <cellStyle name="常规 4 2 3" xfId="67"/>
    <cellStyle name="常规 4 2 4" xfId="68"/>
    <cellStyle name="常规 4 3" xfId="69"/>
    <cellStyle name="常规 4 3 2" xfId="70"/>
    <cellStyle name="常规 4 4" xfId="71"/>
    <cellStyle name="常规 4 5" xfId="72"/>
    <cellStyle name="常规 5" xfId="73"/>
    <cellStyle name="常规 5 2" xfId="74"/>
    <cellStyle name="常规 5 2 2" xfId="75"/>
    <cellStyle name="常规 5 2 2 2" xfId="76"/>
    <cellStyle name="常规 5 2 3" xfId="77"/>
    <cellStyle name="常规 5 2 4" xfId="78"/>
    <cellStyle name="常规 5 3" xfId="79"/>
    <cellStyle name="常规 5 3 2" xfId="80"/>
    <cellStyle name="常规 5 4" xfId="81"/>
    <cellStyle name="常规 5 5" xfId="82"/>
    <cellStyle name="常规 6" xfId="83"/>
    <cellStyle name="常规 6 2" xfId="84"/>
    <cellStyle name="常规 6 2 2" xfId="85"/>
    <cellStyle name="常规 6 2 3" xfId="86"/>
    <cellStyle name="常规 6 3" xfId="87"/>
    <cellStyle name="常规 6 3 2" xfId="88"/>
    <cellStyle name="常规 6 4" xfId="89"/>
    <cellStyle name="常规 7" xfId="90"/>
    <cellStyle name="常规 7 2" xfId="91"/>
    <cellStyle name="常规 7 2 2" xfId="92"/>
    <cellStyle name="常规 7 2 3" xfId="93"/>
    <cellStyle name="常规 7 3" xfId="94"/>
    <cellStyle name="常规 7 4" xfId="95"/>
    <cellStyle name="常规 8" xfId="96"/>
    <cellStyle name="常规 8 2" xfId="97"/>
    <cellStyle name="常规 8 2 2" xfId="98"/>
    <cellStyle name="常规 8 2 3" xfId="99"/>
    <cellStyle name="常规 8 3" xfId="100"/>
    <cellStyle name="常规 8 4" xfId="101"/>
    <cellStyle name="常规 9" xfId="102"/>
    <cellStyle name="常规 9 2" xfId="103"/>
    <cellStyle name="常规 9 2 2" xfId="104"/>
    <cellStyle name="常规 9 2 3" xfId="105"/>
    <cellStyle name="常规 9 3" xfId="106"/>
    <cellStyle name="常规 9 4" xfId="107"/>
    <cellStyle name="常规_16预算11.11" xfId="108"/>
    <cellStyle name="千位分隔" xfId="109" builtinId="3"/>
    <cellStyle name="千位分隔 10" xfId="110"/>
    <cellStyle name="千位分隔 2" xfId="111"/>
    <cellStyle name="千位分隔 2 2" xfId="112"/>
    <cellStyle name="千位分隔 2 2 2" xfId="113"/>
    <cellStyle name="千位分隔 2 2 2 2" xfId="114"/>
    <cellStyle name="千位分隔 2 2 3" xfId="115"/>
    <cellStyle name="千位分隔 2 2 4" xfId="116"/>
    <cellStyle name="千位分隔 2 3" xfId="117"/>
    <cellStyle name="千位分隔 2 3 2" xfId="118"/>
    <cellStyle name="千位分隔 2 4" xfId="119"/>
    <cellStyle name="千位分隔 2 5" xfId="120"/>
    <cellStyle name="千位分隔 2 6" xfId="121"/>
    <cellStyle name="千位分隔 2 7" xfId="122"/>
    <cellStyle name="千位分隔 3" xfId="123"/>
    <cellStyle name="千位分隔 3 2" xfId="124"/>
    <cellStyle name="千位分隔 3 2 2" xfId="125"/>
    <cellStyle name="千位分隔 3 3" xfId="126"/>
    <cellStyle name="千位分隔 3 4" xfId="127"/>
    <cellStyle name="千位分隔 4" xfId="128"/>
    <cellStyle name="千位分隔 4 2" xfId="129"/>
    <cellStyle name="千位分隔 4 2 2" xfId="130"/>
    <cellStyle name="千位分隔 4 3" xfId="131"/>
    <cellStyle name="千位分隔 4 4" xfId="132"/>
    <cellStyle name="千位分隔 5" xfId="133"/>
    <cellStyle name="千位分隔 5 2" xfId="134"/>
    <cellStyle name="千位分隔 6" xfId="135"/>
    <cellStyle name="千位分隔 7" xfId="136"/>
    <cellStyle name="千位分隔 8" xfId="137"/>
    <cellStyle name="千位分隔 9" xfId="138"/>
    <cellStyle name="千位分隔 9 2" xfId="139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D16" sqref="D16"/>
    </sheetView>
  </sheetViews>
  <sheetFormatPr defaultColWidth="7.109375" defaultRowHeight="14.4"/>
  <cols>
    <col min="1" max="1" width="7.109375" style="248" customWidth="1"/>
    <col min="2" max="2" width="25.77734375" style="248" customWidth="1"/>
    <col min="3" max="3" width="10.33203125" style="248" customWidth="1"/>
    <col min="4" max="4" width="23.44140625" style="248" customWidth="1"/>
    <col min="5" max="5" width="14.44140625" style="248" customWidth="1"/>
    <col min="6" max="6" width="15.88671875" style="248" customWidth="1"/>
    <col min="7" max="7" width="40" style="248" customWidth="1"/>
    <col min="8" max="8" width="24.21875" style="248" hidden="1" customWidth="1"/>
    <col min="9" max="9" width="27.77734375" style="250" hidden="1" customWidth="1"/>
    <col min="10" max="255" width="9" style="248" customWidth="1"/>
    <col min="256" max="16384" width="7.109375" style="248"/>
  </cols>
  <sheetData>
    <row r="1" spans="1:9" ht="25.8">
      <c r="A1" s="324" t="s">
        <v>0</v>
      </c>
      <c r="B1" s="325"/>
      <c r="C1" s="325"/>
      <c r="D1" s="325"/>
      <c r="E1" s="325"/>
      <c r="F1" s="325"/>
      <c r="G1" s="325"/>
      <c r="H1" s="325"/>
      <c r="I1" s="325"/>
    </row>
    <row r="2" spans="1:9" ht="27.6">
      <c r="A2" s="326" t="s">
        <v>1</v>
      </c>
      <c r="B2" s="327"/>
      <c r="C2" s="251"/>
      <c r="D2" s="251"/>
      <c r="E2" s="251"/>
      <c r="F2" s="251"/>
      <c r="G2" s="252" t="s">
        <v>2</v>
      </c>
      <c r="H2" s="253" t="s">
        <v>2</v>
      </c>
      <c r="I2" s="297"/>
    </row>
    <row r="3" spans="1:9" s="249" customFormat="1" ht="31.2">
      <c r="A3" s="254" t="s">
        <v>3</v>
      </c>
      <c r="B3" s="254" t="s">
        <v>4</v>
      </c>
      <c r="C3" s="254" t="s">
        <v>5</v>
      </c>
      <c r="D3" s="254" t="s">
        <v>6</v>
      </c>
      <c r="E3" s="255" t="s">
        <v>7</v>
      </c>
      <c r="F3" s="255" t="s">
        <v>8</v>
      </c>
      <c r="G3" s="256" t="s">
        <v>9</v>
      </c>
      <c r="H3" s="254" t="s">
        <v>10</v>
      </c>
      <c r="I3" s="298" t="s">
        <v>11</v>
      </c>
    </row>
    <row r="4" spans="1:9" ht="20.25" customHeight="1">
      <c r="A4" s="257">
        <v>1</v>
      </c>
      <c r="B4" s="258" t="s">
        <v>12</v>
      </c>
      <c r="C4" s="259" t="s">
        <v>13</v>
      </c>
      <c r="D4" s="259">
        <v>23804.39</v>
      </c>
      <c r="E4" s="260">
        <v>23954.74</v>
      </c>
      <c r="F4" s="261">
        <f t="shared" ref="F4:F22" si="0">D4-E4</f>
        <v>-150.35000000000218</v>
      </c>
      <c r="G4" s="262" t="s">
        <v>14</v>
      </c>
      <c r="H4" s="263" t="s">
        <v>15</v>
      </c>
      <c r="I4" s="299"/>
    </row>
    <row r="5" spans="1:9" ht="20.25" customHeight="1">
      <c r="A5" s="257">
        <v>2</v>
      </c>
      <c r="B5" s="258" t="s">
        <v>16</v>
      </c>
      <c r="C5" s="264" t="s">
        <v>17</v>
      </c>
      <c r="D5" s="259">
        <v>13600</v>
      </c>
      <c r="E5" s="260">
        <v>13600</v>
      </c>
      <c r="F5" s="261">
        <f t="shared" si="0"/>
        <v>0</v>
      </c>
      <c r="G5" s="32" t="s">
        <v>18</v>
      </c>
      <c r="H5" s="263" t="s">
        <v>19</v>
      </c>
      <c r="I5" s="299"/>
    </row>
    <row r="6" spans="1:9" ht="20.25" customHeight="1">
      <c r="A6" s="257">
        <v>3</v>
      </c>
      <c r="B6" s="265" t="s">
        <v>20</v>
      </c>
      <c r="C6" s="266" t="s">
        <v>21</v>
      </c>
      <c r="D6" s="266">
        <v>17300</v>
      </c>
      <c r="E6" s="267">
        <v>14800</v>
      </c>
      <c r="F6" s="261">
        <f t="shared" si="0"/>
        <v>2500</v>
      </c>
      <c r="G6" s="32" t="s">
        <v>22</v>
      </c>
      <c r="H6" s="268" t="s">
        <v>23</v>
      </c>
      <c r="I6" s="299"/>
    </row>
    <row r="7" spans="1:9" ht="20.25" customHeight="1">
      <c r="A7" s="257">
        <v>4</v>
      </c>
      <c r="B7" s="258" t="s">
        <v>24</v>
      </c>
      <c r="C7" s="259" t="s">
        <v>21</v>
      </c>
      <c r="D7" s="259">
        <v>560</v>
      </c>
      <c r="E7" s="260">
        <v>374.4</v>
      </c>
      <c r="F7" s="261">
        <f t="shared" si="0"/>
        <v>185.60000000000002</v>
      </c>
      <c r="G7" s="269" t="s">
        <v>25</v>
      </c>
      <c r="H7" s="270" t="s">
        <v>26</v>
      </c>
      <c r="I7" s="299" t="s">
        <v>27</v>
      </c>
    </row>
    <row r="8" spans="1:9" ht="20.25" customHeight="1">
      <c r="A8" s="257">
        <v>5</v>
      </c>
      <c r="B8" s="258" t="s">
        <v>28</v>
      </c>
      <c r="C8" s="259" t="s">
        <v>21</v>
      </c>
      <c r="D8" s="259">
        <v>355.04</v>
      </c>
      <c r="E8" s="260">
        <v>644.71</v>
      </c>
      <c r="F8" s="261">
        <f t="shared" si="0"/>
        <v>-289.67</v>
      </c>
      <c r="G8" s="269" t="s">
        <v>29</v>
      </c>
      <c r="H8" s="263" t="s">
        <v>30</v>
      </c>
      <c r="I8" s="299" t="s">
        <v>31</v>
      </c>
    </row>
    <row r="9" spans="1:9" ht="20.25" customHeight="1">
      <c r="A9" s="257">
        <v>6</v>
      </c>
      <c r="B9" s="258" t="s">
        <v>32</v>
      </c>
      <c r="C9" s="259" t="s">
        <v>21</v>
      </c>
      <c r="D9" s="259">
        <v>1000</v>
      </c>
      <c r="E9" s="260">
        <v>160</v>
      </c>
      <c r="F9" s="261">
        <f t="shared" si="0"/>
        <v>840</v>
      </c>
      <c r="G9" s="269" t="s">
        <v>33</v>
      </c>
      <c r="H9" s="263" t="s">
        <v>34</v>
      </c>
      <c r="I9" s="299" t="s">
        <v>35</v>
      </c>
    </row>
    <row r="10" spans="1:9" ht="20.25" customHeight="1">
      <c r="A10" s="257">
        <v>7</v>
      </c>
      <c r="B10" s="258" t="s">
        <v>36</v>
      </c>
      <c r="C10" s="259" t="s">
        <v>21</v>
      </c>
      <c r="D10" s="259">
        <v>13.6</v>
      </c>
      <c r="E10" s="260">
        <v>12.8</v>
      </c>
      <c r="F10" s="261">
        <f t="shared" si="0"/>
        <v>0.79999999999999893</v>
      </c>
      <c r="G10" s="269" t="s">
        <v>37</v>
      </c>
      <c r="H10" s="263" t="s">
        <v>38</v>
      </c>
      <c r="I10" s="299" t="s">
        <v>39</v>
      </c>
    </row>
    <row r="11" spans="1:9" ht="20.25" customHeight="1">
      <c r="A11" s="257">
        <v>8</v>
      </c>
      <c r="B11" s="271" t="s">
        <v>40</v>
      </c>
      <c r="C11" s="257" t="s">
        <v>41</v>
      </c>
      <c r="D11" s="257"/>
      <c r="E11" s="272">
        <v>1.6</v>
      </c>
      <c r="F11" s="261">
        <f t="shared" si="0"/>
        <v>-1.6</v>
      </c>
      <c r="G11" s="269" t="s">
        <v>42</v>
      </c>
      <c r="H11" s="273" t="s">
        <v>43</v>
      </c>
      <c r="I11" s="299" t="s">
        <v>44</v>
      </c>
    </row>
    <row r="12" spans="1:9" ht="20.25" customHeight="1">
      <c r="A12" s="257">
        <v>9</v>
      </c>
      <c r="B12" s="271" t="s">
        <v>45</v>
      </c>
      <c r="C12" s="257" t="s">
        <v>41</v>
      </c>
      <c r="D12" s="257"/>
      <c r="E12" s="272">
        <v>72</v>
      </c>
      <c r="F12" s="261">
        <f t="shared" si="0"/>
        <v>-72</v>
      </c>
      <c r="G12" s="269" t="s">
        <v>46</v>
      </c>
      <c r="H12" s="273"/>
      <c r="I12" s="299" t="s">
        <v>47</v>
      </c>
    </row>
    <row r="13" spans="1:9" ht="20.25" customHeight="1">
      <c r="A13" s="257">
        <v>10</v>
      </c>
      <c r="B13" s="271" t="s">
        <v>48</v>
      </c>
      <c r="C13" s="257" t="s">
        <v>41</v>
      </c>
      <c r="D13" s="257"/>
      <c r="E13" s="272">
        <v>200</v>
      </c>
      <c r="F13" s="261">
        <f t="shared" si="0"/>
        <v>-200</v>
      </c>
      <c r="G13" s="32"/>
      <c r="H13" s="274"/>
      <c r="I13" s="299"/>
    </row>
    <row r="14" spans="1:9" ht="20.25" customHeight="1">
      <c r="A14" s="275">
        <v>11</v>
      </c>
      <c r="B14" s="276" t="s">
        <v>49</v>
      </c>
      <c r="C14" s="264" t="s">
        <v>17</v>
      </c>
      <c r="D14" s="259">
        <v>450</v>
      </c>
      <c r="E14" s="272">
        <v>450</v>
      </c>
      <c r="F14" s="261">
        <f t="shared" si="0"/>
        <v>0</v>
      </c>
      <c r="G14" s="32"/>
      <c r="H14" s="274"/>
      <c r="I14" s="299"/>
    </row>
    <row r="15" spans="1:9" ht="20.25" customHeight="1">
      <c r="A15" s="275">
        <v>12</v>
      </c>
      <c r="B15" s="276" t="s">
        <v>50</v>
      </c>
      <c r="C15" s="264" t="s">
        <v>17</v>
      </c>
      <c r="D15" s="264"/>
      <c r="E15" s="272">
        <v>840</v>
      </c>
      <c r="F15" s="261">
        <f t="shared" si="0"/>
        <v>-840</v>
      </c>
      <c r="G15" s="32"/>
      <c r="H15" s="274"/>
      <c r="I15" s="299"/>
    </row>
    <row r="16" spans="1:9" ht="21" customHeight="1">
      <c r="A16" s="275"/>
      <c r="B16" s="254" t="s">
        <v>51</v>
      </c>
      <c r="C16" s="277"/>
      <c r="D16" s="278">
        <f>SUM(D4:D15)</f>
        <v>57083.03</v>
      </c>
      <c r="E16" s="279">
        <f>SUM(E4:E15)</f>
        <v>55110.250000000007</v>
      </c>
      <c r="F16" s="261">
        <f t="shared" si="0"/>
        <v>1972.7799999999916</v>
      </c>
      <c r="G16" s="280"/>
      <c r="H16" s="274"/>
      <c r="I16" s="299"/>
    </row>
    <row r="17" spans="1:10" ht="72">
      <c r="A17" s="275">
        <v>11</v>
      </c>
      <c r="B17" s="271" t="s">
        <v>52</v>
      </c>
      <c r="C17" s="275" t="s">
        <v>53</v>
      </c>
      <c r="D17" s="281">
        <v>1990.581629</v>
      </c>
      <c r="E17" s="272">
        <f>3242+301.84</f>
        <v>3543.84</v>
      </c>
      <c r="F17" s="261">
        <f t="shared" si="0"/>
        <v>-1553.2583710000001</v>
      </c>
      <c r="G17" s="262" t="s">
        <v>54</v>
      </c>
      <c r="H17" s="282"/>
      <c r="I17" s="299"/>
      <c r="J17" s="300"/>
    </row>
    <row r="18" spans="1:10" ht="21" customHeight="1">
      <c r="A18" s="257">
        <v>12</v>
      </c>
      <c r="B18" s="271" t="s">
        <v>55</v>
      </c>
      <c r="C18" s="257" t="s">
        <v>41</v>
      </c>
      <c r="D18" s="281">
        <v>3915.6698059999999</v>
      </c>
      <c r="E18" s="272">
        <v>1308.45</v>
      </c>
      <c r="F18" s="261">
        <f t="shared" si="0"/>
        <v>2607.2198060000001</v>
      </c>
      <c r="G18" s="32"/>
      <c r="H18" s="274" t="s">
        <v>56</v>
      </c>
      <c r="I18" s="299"/>
    </row>
    <row r="19" spans="1:10" ht="20.25" customHeight="1">
      <c r="A19" s="257"/>
      <c r="B19" s="254" t="s">
        <v>57</v>
      </c>
      <c r="C19" s="254"/>
      <c r="D19" s="278">
        <f>SUM(D17:D18)</f>
        <v>5906.2514350000001</v>
      </c>
      <c r="E19" s="279">
        <f>SUM(E17:E18)</f>
        <v>4852.29</v>
      </c>
      <c r="F19" s="261">
        <f t="shared" si="0"/>
        <v>1053.9614350000002</v>
      </c>
      <c r="G19" s="280"/>
      <c r="H19" s="274"/>
      <c r="I19" s="299"/>
    </row>
    <row r="20" spans="1:10" ht="20.25" customHeight="1">
      <c r="A20" s="257"/>
      <c r="B20" s="283" t="s">
        <v>58</v>
      </c>
      <c r="C20" s="254"/>
      <c r="D20" s="278">
        <f>D16+D19</f>
        <v>62989.281434999997</v>
      </c>
      <c r="E20" s="279">
        <f>E16+E19</f>
        <v>59962.540000000008</v>
      </c>
      <c r="F20" s="261">
        <f t="shared" si="0"/>
        <v>3026.741434999989</v>
      </c>
      <c r="G20" s="280"/>
      <c r="H20" s="274"/>
      <c r="I20" s="299"/>
    </row>
    <row r="21" spans="1:10" ht="20.25" customHeight="1">
      <c r="A21" s="257">
        <v>13</v>
      </c>
      <c r="B21" s="284" t="s">
        <v>59</v>
      </c>
      <c r="C21" s="257" t="s">
        <v>60</v>
      </c>
      <c r="D21" s="281">
        <v>4476.7303099999999</v>
      </c>
      <c r="E21" s="272">
        <v>5601</v>
      </c>
      <c r="F21" s="261">
        <f t="shared" si="0"/>
        <v>-1124.2696900000001</v>
      </c>
      <c r="G21" s="32"/>
      <c r="H21" s="273" t="s">
        <v>61</v>
      </c>
      <c r="I21" s="299"/>
      <c r="J21" s="296"/>
    </row>
    <row r="22" spans="1:10" ht="20.25" customHeight="1">
      <c r="A22" s="257">
        <v>14</v>
      </c>
      <c r="B22" s="284" t="s">
        <v>62</v>
      </c>
      <c r="C22" s="257" t="s">
        <v>60</v>
      </c>
      <c r="D22" s="281">
        <v>1405.671621</v>
      </c>
      <c r="E22" s="272">
        <v>1961.71</v>
      </c>
      <c r="F22" s="261">
        <f t="shared" si="0"/>
        <v>-556.03837900000008</v>
      </c>
      <c r="G22" s="32"/>
      <c r="H22" s="273" t="s">
        <v>63</v>
      </c>
      <c r="I22" s="299"/>
    </row>
    <row r="23" spans="1:10" ht="20.25" customHeight="1">
      <c r="A23" s="257">
        <v>15</v>
      </c>
      <c r="B23" s="284" t="s">
        <v>64</v>
      </c>
      <c r="C23" s="257" t="s">
        <v>60</v>
      </c>
      <c r="D23" s="281">
        <v>5063.0429709999999</v>
      </c>
      <c r="E23" s="272"/>
      <c r="F23" s="261"/>
      <c r="G23" s="32"/>
      <c r="H23" s="285"/>
      <c r="I23" s="299"/>
    </row>
    <row r="24" spans="1:10" ht="20.25" customHeight="1">
      <c r="A24" s="254"/>
      <c r="B24" s="283" t="s">
        <v>65</v>
      </c>
      <c r="C24" s="254"/>
      <c r="D24" s="286">
        <f>SUM(D21:D23)</f>
        <v>10945.444901999999</v>
      </c>
      <c r="E24" s="287">
        <f>SUM(E21:E22)</f>
        <v>7562.71</v>
      </c>
      <c r="F24" s="288">
        <f>SUM(F21:F22)</f>
        <v>-1680.3080690000002</v>
      </c>
      <c r="G24" s="289"/>
      <c r="H24" s="285"/>
      <c r="I24" s="299"/>
    </row>
    <row r="25" spans="1:10" ht="20.25" customHeight="1">
      <c r="A25" s="290"/>
      <c r="B25" s="283" t="s">
        <v>66</v>
      </c>
      <c r="C25" s="290"/>
      <c r="D25" s="286">
        <f>D16+D19+D24</f>
        <v>73934.726337</v>
      </c>
      <c r="E25" s="287">
        <f>E16+E19+E24</f>
        <v>67525.250000000015</v>
      </c>
      <c r="F25" s="291">
        <f>F16+F19+F24</f>
        <v>1346.4333659999916</v>
      </c>
      <c r="G25" s="292"/>
      <c r="H25" s="293"/>
      <c r="I25" s="297"/>
    </row>
    <row r="26" spans="1:10">
      <c r="A26" s="328" t="s">
        <v>67</v>
      </c>
      <c r="B26" s="329"/>
      <c r="C26" s="329"/>
      <c r="D26" s="329"/>
      <c r="E26" s="329"/>
      <c r="F26" s="329"/>
      <c r="G26" s="329"/>
      <c r="H26" s="294"/>
      <c r="I26" s="301"/>
    </row>
    <row r="27" spans="1:10">
      <c r="C27" s="295"/>
      <c r="D27" s="295"/>
      <c r="E27" s="296"/>
      <c r="F27" s="296"/>
      <c r="H27" s="33"/>
      <c r="I27" s="301"/>
    </row>
    <row r="28" spans="1:10">
      <c r="E28" s="296"/>
    </row>
  </sheetData>
  <mergeCells count="3">
    <mergeCell ref="A1:I1"/>
    <mergeCell ref="A2:B2"/>
    <mergeCell ref="A26:G26"/>
  </mergeCells>
  <phoneticPr fontId="4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I154"/>
  <sheetViews>
    <sheetView zoomScale="90" workbookViewId="0">
      <pane xSplit="3" ySplit="2" topLeftCell="D3" activePane="bottomRight" state="frozen"/>
      <selection pane="topRight"/>
      <selection pane="bottomLeft"/>
      <selection pane="bottomRight" activeCell="D27" sqref="D27"/>
    </sheetView>
  </sheetViews>
  <sheetFormatPr defaultColWidth="9" defaultRowHeight="18.75" customHeight="1"/>
  <cols>
    <col min="1" max="1" width="5.6640625" style="70" customWidth="1"/>
    <col min="2" max="3" width="12.33203125" style="70" customWidth="1"/>
    <col min="4" max="4" width="36.6640625" style="71" customWidth="1"/>
    <col min="5" max="5" width="14.33203125" style="72" hidden="1" customWidth="1"/>
    <col min="6" max="6" width="14.77734375" style="73" bestFit="1" customWidth="1"/>
    <col min="7" max="11" width="14.77734375" style="73" customWidth="1"/>
    <col min="12" max="12" width="16" style="74" customWidth="1"/>
    <col min="13" max="13" width="60" style="75" customWidth="1"/>
    <col min="14" max="14" width="22.44140625" style="76" hidden="1" customWidth="1"/>
    <col min="15" max="15" width="15.6640625" style="73" customWidth="1"/>
    <col min="16" max="16384" width="9" style="76"/>
  </cols>
  <sheetData>
    <row r="1" spans="1:15" ht="42" customHeight="1">
      <c r="A1" s="342" t="s">
        <v>68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</row>
    <row r="2" spans="1:15" s="68" customFormat="1" ht="32.25" customHeight="1">
      <c r="A2" s="77" t="s">
        <v>69</v>
      </c>
      <c r="B2" s="78" t="s">
        <v>70</v>
      </c>
      <c r="C2" s="79" t="s">
        <v>71</v>
      </c>
      <c r="D2" s="79" t="s">
        <v>72</v>
      </c>
      <c r="E2" s="79" t="s">
        <v>73</v>
      </c>
      <c r="F2" s="80" t="s">
        <v>74</v>
      </c>
      <c r="G2" s="81" t="s">
        <v>75</v>
      </c>
      <c r="H2" s="81"/>
      <c r="I2" s="113" t="s">
        <v>76</v>
      </c>
      <c r="J2" s="113" t="s">
        <v>77</v>
      </c>
      <c r="K2" s="114" t="s">
        <v>78</v>
      </c>
      <c r="L2" s="115" t="s">
        <v>79</v>
      </c>
      <c r="M2" s="116" t="s">
        <v>80</v>
      </c>
      <c r="N2" s="117" t="s">
        <v>81</v>
      </c>
      <c r="O2" s="118" t="s">
        <v>82</v>
      </c>
    </row>
    <row r="3" spans="1:15" ht="18" customHeight="1">
      <c r="A3" s="82">
        <v>1</v>
      </c>
      <c r="B3" s="345" t="s">
        <v>83</v>
      </c>
      <c r="C3" s="83" t="s">
        <v>84</v>
      </c>
      <c r="D3" s="84" t="s">
        <v>85</v>
      </c>
      <c r="E3" s="85" t="s">
        <v>86</v>
      </c>
      <c r="F3" s="86">
        <v>12414</v>
      </c>
      <c r="G3" s="87" t="e">
        <f>VLOOKUP(C3:C29,#REF!,4,0)</f>
        <v>#REF!</v>
      </c>
      <c r="H3" s="87" t="e">
        <f>ROUND(G3/10000,2)</f>
        <v>#REF!</v>
      </c>
      <c r="I3" s="87"/>
      <c r="J3" s="87"/>
      <c r="K3" s="87"/>
      <c r="L3" s="119">
        <v>12414</v>
      </c>
      <c r="M3" s="120" t="s">
        <v>87</v>
      </c>
      <c r="N3" s="121">
        <v>5857.5</v>
      </c>
      <c r="O3" s="122" t="s">
        <v>88</v>
      </c>
    </row>
    <row r="4" spans="1:15" ht="18" customHeight="1">
      <c r="A4" s="88">
        <v>2</v>
      </c>
      <c r="B4" s="346"/>
      <c r="C4" s="89" t="s">
        <v>89</v>
      </c>
      <c r="D4" s="90" t="s">
        <v>90</v>
      </c>
      <c r="E4" s="91" t="s">
        <v>86</v>
      </c>
      <c r="F4" s="86">
        <v>711</v>
      </c>
      <c r="G4" s="87" t="e">
        <f>VLOOKUP(C4:C30,#REF!,4,0)</f>
        <v>#REF!</v>
      </c>
      <c r="H4" s="87" t="e">
        <f t="shared" ref="H4:H29" si="0">ROUND(G4/10000,2)</f>
        <v>#REF!</v>
      </c>
      <c r="I4" s="86"/>
      <c r="J4" s="86"/>
      <c r="K4" s="86"/>
      <c r="L4" s="123">
        <v>711</v>
      </c>
      <c r="M4" s="124" t="s">
        <v>91</v>
      </c>
      <c r="N4" s="125">
        <v>385.25</v>
      </c>
      <c r="O4" s="126" t="s">
        <v>88</v>
      </c>
    </row>
    <row r="5" spans="1:15" ht="18" customHeight="1">
      <c r="A5" s="88">
        <v>3</v>
      </c>
      <c r="B5" s="346"/>
      <c r="C5" s="89" t="s">
        <v>92</v>
      </c>
      <c r="D5" s="90" t="s">
        <v>93</v>
      </c>
      <c r="E5" s="91" t="s">
        <v>86</v>
      </c>
      <c r="F5" s="86">
        <v>1752</v>
      </c>
      <c r="G5" s="87" t="e">
        <f>VLOOKUP(C5:C31,#REF!,4,0)</f>
        <v>#REF!</v>
      </c>
      <c r="H5" s="87" t="e">
        <f t="shared" si="0"/>
        <v>#REF!</v>
      </c>
      <c r="I5" s="127">
        <v>1645.49</v>
      </c>
      <c r="J5" s="86"/>
      <c r="K5" s="86"/>
      <c r="L5" s="123">
        <v>1752</v>
      </c>
      <c r="M5" s="124" t="s">
        <v>94</v>
      </c>
      <c r="N5" s="125">
        <v>822</v>
      </c>
      <c r="O5" s="126" t="s">
        <v>88</v>
      </c>
    </row>
    <row r="6" spans="1:15" ht="18" customHeight="1">
      <c r="A6" s="88">
        <v>4</v>
      </c>
      <c r="B6" s="346"/>
      <c r="C6" s="89" t="s">
        <v>95</v>
      </c>
      <c r="D6" s="90" t="s">
        <v>96</v>
      </c>
      <c r="E6" s="91" t="s">
        <v>86</v>
      </c>
      <c r="F6" s="86">
        <v>92.05</v>
      </c>
      <c r="G6" s="87" t="e">
        <f>VLOOKUP(C6:C32,#REF!,4,0)</f>
        <v>#REF!</v>
      </c>
      <c r="H6" s="87" t="e">
        <f t="shared" si="0"/>
        <v>#REF!</v>
      </c>
      <c r="I6" s="127">
        <v>68.55</v>
      </c>
      <c r="J6" s="86"/>
      <c r="K6" s="86"/>
      <c r="L6" s="128">
        <v>92.05</v>
      </c>
      <c r="M6" s="124" t="s">
        <v>97</v>
      </c>
      <c r="N6" s="125">
        <v>43.35</v>
      </c>
      <c r="O6" s="126" t="s">
        <v>88</v>
      </c>
    </row>
    <row r="7" spans="1:15" ht="18" customHeight="1">
      <c r="A7" s="88">
        <v>5</v>
      </c>
      <c r="B7" s="346"/>
      <c r="C7" s="89" t="s">
        <v>98</v>
      </c>
      <c r="D7" s="90" t="s">
        <v>99</v>
      </c>
      <c r="E7" s="91" t="s">
        <v>86</v>
      </c>
      <c r="F7" s="86">
        <v>1500.04</v>
      </c>
      <c r="G7" s="87" t="e">
        <f>VLOOKUP(C7:C33,#REF!,4,0)</f>
        <v>#REF!</v>
      </c>
      <c r="H7" s="87" t="e">
        <f t="shared" si="0"/>
        <v>#REF!</v>
      </c>
      <c r="I7" s="127">
        <v>1566.69</v>
      </c>
      <c r="J7" s="86"/>
      <c r="K7" s="86"/>
      <c r="L7" s="128">
        <v>1500.04</v>
      </c>
      <c r="M7" s="124" t="s">
        <v>97</v>
      </c>
      <c r="N7" s="125">
        <v>863.56</v>
      </c>
      <c r="O7" s="126" t="s">
        <v>88</v>
      </c>
    </row>
    <row r="8" spans="1:15" ht="18" customHeight="1">
      <c r="A8" s="88">
        <v>6</v>
      </c>
      <c r="B8" s="346"/>
      <c r="C8" s="89" t="s">
        <v>100</v>
      </c>
      <c r="D8" s="90" t="s">
        <v>101</v>
      </c>
      <c r="E8" s="91" t="s">
        <v>86</v>
      </c>
      <c r="F8" s="86">
        <v>2442.75</v>
      </c>
      <c r="G8" s="87" t="e">
        <f>VLOOKUP(C8:C34,#REF!,4,0)</f>
        <v>#REF!</v>
      </c>
      <c r="H8" s="87" t="e">
        <f t="shared" si="0"/>
        <v>#REF!</v>
      </c>
      <c r="I8" s="86"/>
      <c r="J8" s="86"/>
      <c r="K8" s="86"/>
      <c r="L8" s="128">
        <v>2442.75</v>
      </c>
      <c r="M8" s="124" t="s">
        <v>102</v>
      </c>
      <c r="N8" s="125">
        <v>765.6</v>
      </c>
      <c r="O8" s="126" t="s">
        <v>88</v>
      </c>
    </row>
    <row r="9" spans="1:15" ht="18" customHeight="1">
      <c r="A9" s="88">
        <v>7</v>
      </c>
      <c r="B9" s="346"/>
      <c r="C9" s="89" t="s">
        <v>103</v>
      </c>
      <c r="D9" s="90" t="s">
        <v>104</v>
      </c>
      <c r="E9" s="91" t="s">
        <v>86</v>
      </c>
      <c r="F9" s="86">
        <v>1511</v>
      </c>
      <c r="G9" s="87" t="e">
        <f>VLOOKUP(C9:C35,#REF!,4,0)</f>
        <v>#REF!</v>
      </c>
      <c r="H9" s="87" t="e">
        <f t="shared" si="0"/>
        <v>#REF!</v>
      </c>
      <c r="I9" s="86"/>
      <c r="J9" s="86"/>
      <c r="K9" s="86"/>
      <c r="L9" s="123">
        <v>1511</v>
      </c>
      <c r="M9" s="124" t="s">
        <v>105</v>
      </c>
      <c r="N9" s="125">
        <v>677.5</v>
      </c>
      <c r="O9" s="126" t="s">
        <v>88</v>
      </c>
    </row>
    <row r="10" spans="1:15" ht="18" customHeight="1">
      <c r="A10" s="88">
        <v>8</v>
      </c>
      <c r="B10" s="346"/>
      <c r="C10" s="89" t="s">
        <v>106</v>
      </c>
      <c r="D10" s="90" t="s">
        <v>107</v>
      </c>
      <c r="E10" s="91" t="s">
        <v>86</v>
      </c>
      <c r="F10" s="86">
        <v>312</v>
      </c>
      <c r="G10" s="87" t="e">
        <f>VLOOKUP(C10:C36,#REF!,4,0)</f>
        <v>#REF!</v>
      </c>
      <c r="H10" s="87" t="e">
        <f t="shared" si="0"/>
        <v>#REF!</v>
      </c>
      <c r="I10" s="86"/>
      <c r="J10" s="86"/>
      <c r="K10" s="86"/>
      <c r="L10" s="123">
        <v>312</v>
      </c>
      <c r="M10" s="124" t="s">
        <v>108</v>
      </c>
      <c r="N10" s="125">
        <v>180</v>
      </c>
      <c r="O10" s="126" t="s">
        <v>88</v>
      </c>
    </row>
    <row r="11" spans="1:15" ht="18" customHeight="1">
      <c r="A11" s="88">
        <v>9</v>
      </c>
      <c r="B11" s="346"/>
      <c r="C11" s="89" t="s">
        <v>109</v>
      </c>
      <c r="D11" s="90" t="s">
        <v>110</v>
      </c>
      <c r="E11" s="91" t="s">
        <v>86</v>
      </c>
      <c r="F11" s="92">
        <f>456-8.9664</f>
        <v>447.03359999999998</v>
      </c>
      <c r="G11" s="87" t="e">
        <f>VLOOKUP(C11:C37,#REF!,4,0)</f>
        <v>#REF!</v>
      </c>
      <c r="H11" s="87" t="e">
        <f t="shared" si="0"/>
        <v>#REF!</v>
      </c>
      <c r="I11" s="92"/>
      <c r="J11" s="92"/>
      <c r="K11" s="92"/>
      <c r="L11" s="123">
        <v>456</v>
      </c>
      <c r="M11" s="124" t="s">
        <v>111</v>
      </c>
      <c r="N11" s="125">
        <v>240</v>
      </c>
      <c r="O11" s="126" t="s">
        <v>88</v>
      </c>
    </row>
    <row r="12" spans="1:15" ht="18" customHeight="1">
      <c r="A12" s="88">
        <v>10</v>
      </c>
      <c r="B12" s="346"/>
      <c r="C12" s="89" t="s">
        <v>112</v>
      </c>
      <c r="D12" s="90" t="s">
        <v>113</v>
      </c>
      <c r="E12" s="91" t="s">
        <v>86</v>
      </c>
      <c r="F12" s="92">
        <f>240-86.826</f>
        <v>153.17400000000001</v>
      </c>
      <c r="G12" s="87" t="e">
        <f>VLOOKUP(C12:C38,#REF!,4,0)</f>
        <v>#REF!</v>
      </c>
      <c r="H12" s="87" t="e">
        <f t="shared" si="0"/>
        <v>#REF!</v>
      </c>
      <c r="I12" s="92"/>
      <c r="J12" s="92"/>
      <c r="K12" s="92"/>
      <c r="L12" s="129">
        <v>240</v>
      </c>
      <c r="M12" s="124" t="s">
        <v>114</v>
      </c>
      <c r="N12" s="125">
        <v>132</v>
      </c>
      <c r="O12" s="126" t="s">
        <v>88</v>
      </c>
    </row>
    <row r="13" spans="1:15" ht="18" customHeight="1">
      <c r="A13" s="88">
        <v>11</v>
      </c>
      <c r="B13" s="346"/>
      <c r="C13" s="89" t="s">
        <v>115</v>
      </c>
      <c r="D13" s="90" t="s">
        <v>116</v>
      </c>
      <c r="E13" s="91" t="s">
        <v>86</v>
      </c>
      <c r="F13" s="92">
        <f>336-34.692</f>
        <v>301.30799999999999</v>
      </c>
      <c r="G13" s="87" t="e">
        <f>VLOOKUP(C13:C39,#REF!,4,0)</f>
        <v>#REF!</v>
      </c>
      <c r="H13" s="87" t="e">
        <f t="shared" si="0"/>
        <v>#REF!</v>
      </c>
      <c r="I13" s="92"/>
      <c r="J13" s="92"/>
      <c r="K13" s="92"/>
      <c r="L13" s="129">
        <v>336</v>
      </c>
      <c r="M13" s="124" t="s">
        <v>117</v>
      </c>
      <c r="N13" s="125">
        <v>180</v>
      </c>
      <c r="O13" s="126" t="s">
        <v>88</v>
      </c>
    </row>
    <row r="14" spans="1:15" ht="49.5" customHeight="1">
      <c r="A14" s="88">
        <v>12</v>
      </c>
      <c r="B14" s="346"/>
      <c r="C14" s="89" t="s">
        <v>118</v>
      </c>
      <c r="D14" s="90" t="s">
        <v>119</v>
      </c>
      <c r="E14" s="91" t="s">
        <v>86</v>
      </c>
      <c r="F14" s="92">
        <v>402.51</v>
      </c>
      <c r="G14" s="87" t="e">
        <f>VLOOKUP(C14:C40,#REF!,4,0)</f>
        <v>#REF!</v>
      </c>
      <c r="H14" s="87" t="e">
        <f t="shared" si="0"/>
        <v>#REF!</v>
      </c>
      <c r="I14" s="92">
        <v>274.25</v>
      </c>
      <c r="J14" s="92"/>
      <c r="K14" s="92"/>
      <c r="L14" s="130">
        <v>402.51</v>
      </c>
      <c r="M14" s="124" t="s">
        <v>120</v>
      </c>
      <c r="N14" s="131">
        <v>177.95</v>
      </c>
      <c r="O14" s="126" t="s">
        <v>88</v>
      </c>
    </row>
    <row r="15" spans="1:15" ht="21.75" customHeight="1">
      <c r="A15" s="88">
        <v>13</v>
      </c>
      <c r="B15" s="346"/>
      <c r="C15" s="89" t="s">
        <v>121</v>
      </c>
      <c r="D15" s="90" t="s">
        <v>122</v>
      </c>
      <c r="E15" s="91" t="s">
        <v>86</v>
      </c>
      <c r="F15" s="86">
        <v>382.74</v>
      </c>
      <c r="G15" s="87" t="e">
        <f>VLOOKUP(C15:C41,#REF!,4,0)</f>
        <v>#REF!</v>
      </c>
      <c r="H15" s="87" t="e">
        <f t="shared" si="0"/>
        <v>#REF!</v>
      </c>
      <c r="I15" s="86">
        <v>342.81</v>
      </c>
      <c r="J15" s="86"/>
      <c r="K15" s="86"/>
      <c r="L15" s="130">
        <v>382.74</v>
      </c>
      <c r="M15" s="124" t="s">
        <v>123</v>
      </c>
      <c r="N15" s="125">
        <v>182.55</v>
      </c>
      <c r="O15" s="126" t="s">
        <v>88</v>
      </c>
    </row>
    <row r="16" spans="1:15" s="68" customFormat="1" ht="27.75" customHeight="1">
      <c r="A16" s="88">
        <v>14</v>
      </c>
      <c r="B16" s="346"/>
      <c r="C16" s="89" t="s">
        <v>124</v>
      </c>
      <c r="D16" s="90" t="s">
        <v>125</v>
      </c>
      <c r="E16" s="91" t="s">
        <v>86</v>
      </c>
      <c r="F16" s="86">
        <v>60</v>
      </c>
      <c r="G16" s="87" t="e">
        <f>VLOOKUP(C16:C42,#REF!,4,0)</f>
        <v>#REF!</v>
      </c>
      <c r="H16" s="87" t="e">
        <f t="shared" si="0"/>
        <v>#REF!</v>
      </c>
      <c r="I16" s="86"/>
      <c r="J16" s="86"/>
      <c r="K16" s="86"/>
      <c r="L16" s="132">
        <v>60</v>
      </c>
      <c r="M16" s="124" t="s">
        <v>126</v>
      </c>
      <c r="N16" s="133">
        <v>30</v>
      </c>
      <c r="O16" s="126" t="s">
        <v>127</v>
      </c>
    </row>
    <row r="17" spans="1:15" s="68" customFormat="1" ht="18.75" customHeight="1">
      <c r="A17" s="88">
        <v>15</v>
      </c>
      <c r="B17" s="346"/>
      <c r="C17" s="89" t="s">
        <v>128</v>
      </c>
      <c r="D17" s="90" t="s">
        <v>129</v>
      </c>
      <c r="E17" s="91" t="s">
        <v>86</v>
      </c>
      <c r="F17" s="86">
        <v>10.49</v>
      </c>
      <c r="G17" s="87" t="e">
        <f>VLOOKUP(C17:C43,#REF!,4,0)</f>
        <v>#REF!</v>
      </c>
      <c r="H17" s="87" t="e">
        <f t="shared" si="0"/>
        <v>#REF!</v>
      </c>
      <c r="I17" s="86"/>
      <c r="J17" s="86"/>
      <c r="K17" s="86"/>
      <c r="L17" s="134">
        <v>10.49</v>
      </c>
      <c r="M17" s="124" t="s">
        <v>97</v>
      </c>
      <c r="N17" s="133">
        <v>5.415</v>
      </c>
      <c r="O17" s="126" t="s">
        <v>88</v>
      </c>
    </row>
    <row r="18" spans="1:15" ht="18.75" customHeight="1">
      <c r="A18" s="88">
        <v>16</v>
      </c>
      <c r="B18" s="346"/>
      <c r="C18" s="89" t="s">
        <v>130</v>
      </c>
      <c r="D18" s="90" t="s">
        <v>131</v>
      </c>
      <c r="E18" s="91" t="s">
        <v>86</v>
      </c>
      <c r="F18" s="86">
        <v>1515</v>
      </c>
      <c r="G18" s="87" t="e">
        <f>VLOOKUP(C18:C44,#REF!,4,0)</f>
        <v>#REF!</v>
      </c>
      <c r="H18" s="87" t="e">
        <f t="shared" si="0"/>
        <v>#REF!</v>
      </c>
      <c r="I18" s="86"/>
      <c r="J18" s="86"/>
      <c r="K18" s="86"/>
      <c r="L18" s="130">
        <v>1515</v>
      </c>
      <c r="M18" s="124" t="s">
        <v>132</v>
      </c>
      <c r="N18" s="125">
        <v>372</v>
      </c>
      <c r="O18" s="126" t="s">
        <v>88</v>
      </c>
    </row>
    <row r="19" spans="1:15" s="68" customFormat="1" ht="26.25" customHeight="1">
      <c r="A19" s="88">
        <v>17</v>
      </c>
      <c r="B19" s="346"/>
      <c r="C19" s="89" t="s">
        <v>133</v>
      </c>
      <c r="D19" s="90" t="s">
        <v>134</v>
      </c>
      <c r="E19" s="91" t="s">
        <v>86</v>
      </c>
      <c r="F19" s="86">
        <v>3040</v>
      </c>
      <c r="G19" s="87" t="e">
        <f>VLOOKUP(C19:C45,#REF!,4,0)</f>
        <v>#REF!</v>
      </c>
      <c r="H19" s="87" t="e">
        <f t="shared" si="0"/>
        <v>#REF!</v>
      </c>
      <c r="I19" s="127">
        <v>3286.95</v>
      </c>
      <c r="J19" s="86"/>
      <c r="K19" s="86"/>
      <c r="L19" s="132">
        <v>3040</v>
      </c>
      <c r="M19" s="124" t="s">
        <v>135</v>
      </c>
      <c r="N19" s="133">
        <v>1509</v>
      </c>
      <c r="O19" s="126" t="s">
        <v>88</v>
      </c>
    </row>
    <row r="20" spans="1:15" s="68" customFormat="1" ht="19.5" customHeight="1">
      <c r="A20" s="88">
        <v>18</v>
      </c>
      <c r="B20" s="346"/>
      <c r="C20" s="89" t="s">
        <v>136</v>
      </c>
      <c r="D20" s="90" t="s">
        <v>137</v>
      </c>
      <c r="E20" s="91" t="s">
        <v>86</v>
      </c>
      <c r="F20" s="86">
        <v>792</v>
      </c>
      <c r="G20" s="87" t="e">
        <f>VLOOKUP(C20:C46,#REF!,4,0)</f>
        <v>#REF!</v>
      </c>
      <c r="H20" s="87" t="e">
        <f t="shared" si="0"/>
        <v>#REF!</v>
      </c>
      <c r="I20" s="86">
        <v>738</v>
      </c>
      <c r="J20" s="86"/>
      <c r="K20" s="86"/>
      <c r="L20" s="134">
        <v>792</v>
      </c>
      <c r="M20" s="124" t="s">
        <v>138</v>
      </c>
      <c r="N20" s="133">
        <v>372</v>
      </c>
      <c r="O20" s="126" t="s">
        <v>88</v>
      </c>
    </row>
    <row r="21" spans="1:15" s="68" customFormat="1" ht="19.5" customHeight="1">
      <c r="A21" s="88">
        <v>19</v>
      </c>
      <c r="B21" s="346"/>
      <c r="C21" s="89" t="s">
        <v>139</v>
      </c>
      <c r="D21" s="90" t="s">
        <v>140</v>
      </c>
      <c r="E21" s="91" t="s">
        <v>86</v>
      </c>
      <c r="F21" s="86">
        <v>33.46</v>
      </c>
      <c r="G21" s="87" t="e">
        <f>VLOOKUP(C21:C47,#REF!,4,0)</f>
        <v>#REF!</v>
      </c>
      <c r="H21" s="87" t="e">
        <f t="shared" si="0"/>
        <v>#REF!</v>
      </c>
      <c r="I21" s="86">
        <v>32.17</v>
      </c>
      <c r="J21" s="86"/>
      <c r="K21" s="86"/>
      <c r="L21" s="134">
        <v>33.46</v>
      </c>
      <c r="M21" s="124" t="s">
        <v>141</v>
      </c>
      <c r="N21" s="133">
        <v>13.23</v>
      </c>
      <c r="O21" s="126" t="s">
        <v>88</v>
      </c>
    </row>
    <row r="22" spans="1:15" s="68" customFormat="1" ht="19.5" customHeight="1">
      <c r="A22" s="88">
        <v>20</v>
      </c>
      <c r="B22" s="346"/>
      <c r="C22" s="89" t="s">
        <v>142</v>
      </c>
      <c r="D22" s="90" t="s">
        <v>143</v>
      </c>
      <c r="E22" s="91" t="s">
        <v>86</v>
      </c>
      <c r="F22" s="86">
        <v>355.54</v>
      </c>
      <c r="G22" s="87" t="e">
        <f>VLOOKUP(C22:C48,#REF!,4,0)</f>
        <v>#REF!</v>
      </c>
      <c r="H22" s="87" t="e">
        <f t="shared" si="0"/>
        <v>#REF!</v>
      </c>
      <c r="I22" s="135">
        <v>357.2</v>
      </c>
      <c r="J22" s="86"/>
      <c r="K22" s="86"/>
      <c r="L22" s="134">
        <v>355.54</v>
      </c>
      <c r="M22" s="124" t="s">
        <v>144</v>
      </c>
      <c r="N22" s="133">
        <v>279.02</v>
      </c>
      <c r="O22" s="126" t="s">
        <v>88</v>
      </c>
    </row>
    <row r="23" spans="1:15" s="68" customFormat="1" ht="19.5" customHeight="1">
      <c r="A23" s="88">
        <v>21</v>
      </c>
      <c r="B23" s="346"/>
      <c r="C23" s="89" t="s">
        <v>89</v>
      </c>
      <c r="D23" s="90" t="s">
        <v>145</v>
      </c>
      <c r="E23" s="91" t="s">
        <v>86</v>
      </c>
      <c r="F23" s="86">
        <v>14.4</v>
      </c>
      <c r="G23" s="87" t="e">
        <f>VLOOKUP(C23:C49,#REF!,4,0)</f>
        <v>#REF!</v>
      </c>
      <c r="H23" s="87" t="e">
        <f t="shared" si="0"/>
        <v>#REF!</v>
      </c>
      <c r="I23" s="86"/>
      <c r="J23" s="86"/>
      <c r="K23" s="86"/>
      <c r="L23" s="136">
        <v>14.4</v>
      </c>
      <c r="M23" s="124" t="s">
        <v>146</v>
      </c>
      <c r="N23" s="133">
        <v>7.5</v>
      </c>
      <c r="O23" s="126" t="s">
        <v>88</v>
      </c>
    </row>
    <row r="24" spans="1:15" s="68" customFormat="1" ht="19.5" customHeight="1">
      <c r="A24" s="88">
        <v>22</v>
      </c>
      <c r="B24" s="346"/>
      <c r="C24" s="89" t="s">
        <v>147</v>
      </c>
      <c r="D24" s="90" t="s">
        <v>148</v>
      </c>
      <c r="E24" s="91" t="s">
        <v>86</v>
      </c>
      <c r="F24" s="86">
        <v>3706</v>
      </c>
      <c r="G24" s="87" t="e">
        <f>VLOOKUP(C24:C50,#REF!,4,0)</f>
        <v>#REF!</v>
      </c>
      <c r="H24" s="87" t="e">
        <f t="shared" si="0"/>
        <v>#REF!</v>
      </c>
      <c r="I24" s="127"/>
      <c r="J24" s="86"/>
      <c r="K24" s="86"/>
      <c r="L24" s="132">
        <v>3706</v>
      </c>
      <c r="M24" s="124" t="s">
        <v>149</v>
      </c>
      <c r="N24" s="133">
        <v>1946.5</v>
      </c>
      <c r="O24" s="126" t="s">
        <v>88</v>
      </c>
    </row>
    <row r="25" spans="1:15" s="68" customFormat="1" ht="19.5" customHeight="1">
      <c r="A25" s="88">
        <v>23</v>
      </c>
      <c r="B25" s="346"/>
      <c r="C25" s="93" t="s">
        <v>103</v>
      </c>
      <c r="D25" s="94" t="s">
        <v>150</v>
      </c>
      <c r="E25" s="95" t="s">
        <v>86</v>
      </c>
      <c r="F25" s="86">
        <v>1635</v>
      </c>
      <c r="G25" s="87" t="e">
        <f>VLOOKUP(C25:C51,#REF!,4,0)</f>
        <v>#REF!</v>
      </c>
      <c r="H25" s="87" t="e">
        <f t="shared" si="0"/>
        <v>#REF!</v>
      </c>
      <c r="I25" s="127">
        <v>1126.98</v>
      </c>
      <c r="J25" s="104"/>
      <c r="K25" s="104"/>
      <c r="L25" s="137">
        <v>1635</v>
      </c>
      <c r="M25" s="138" t="s">
        <v>149</v>
      </c>
      <c r="N25" s="139">
        <v>758.5</v>
      </c>
      <c r="O25" s="126" t="s">
        <v>88</v>
      </c>
    </row>
    <row r="26" spans="1:15" s="68" customFormat="1" ht="21.75" customHeight="1">
      <c r="A26" s="88">
        <v>24</v>
      </c>
      <c r="B26" s="346"/>
      <c r="C26" s="89" t="s">
        <v>151</v>
      </c>
      <c r="D26" s="90" t="s">
        <v>152</v>
      </c>
      <c r="E26" s="91" t="s">
        <v>86</v>
      </c>
      <c r="F26" s="86">
        <v>750</v>
      </c>
      <c r="G26" s="87" t="e">
        <f>VLOOKUP(C26:C52,#REF!,4,0)</f>
        <v>#REF!</v>
      </c>
      <c r="H26" s="87" t="e">
        <f t="shared" si="0"/>
        <v>#REF!</v>
      </c>
      <c r="I26" s="86"/>
      <c r="J26" s="86"/>
      <c r="K26" s="86"/>
      <c r="L26" s="132">
        <v>750</v>
      </c>
      <c r="M26" s="140" t="s">
        <v>153</v>
      </c>
      <c r="N26" s="133">
        <v>365</v>
      </c>
      <c r="O26" s="126" t="s">
        <v>88</v>
      </c>
    </row>
    <row r="27" spans="1:15" s="68" customFormat="1" ht="24.75" customHeight="1">
      <c r="A27" s="88">
        <v>25</v>
      </c>
      <c r="B27" s="347"/>
      <c r="C27" s="89" t="s">
        <v>154</v>
      </c>
      <c r="D27" s="90" t="s">
        <v>155</v>
      </c>
      <c r="E27" s="91" t="s">
        <v>86</v>
      </c>
      <c r="F27" s="86">
        <v>1700</v>
      </c>
      <c r="G27" s="87" t="e">
        <f>VLOOKUP(C27:C53,#REF!,4,0)</f>
        <v>#REF!</v>
      </c>
      <c r="H27" s="87" t="e">
        <f t="shared" si="0"/>
        <v>#REF!</v>
      </c>
      <c r="I27" s="86"/>
      <c r="J27" s="86"/>
      <c r="K27" s="86"/>
      <c r="L27" s="132">
        <v>1700</v>
      </c>
      <c r="M27" s="140" t="s">
        <v>156</v>
      </c>
      <c r="N27" s="133">
        <v>1700</v>
      </c>
      <c r="O27" s="126" t="s">
        <v>88</v>
      </c>
    </row>
    <row r="28" spans="1:15" s="68" customFormat="1" ht="19.5" customHeight="1">
      <c r="A28" s="88">
        <v>26</v>
      </c>
      <c r="B28" s="347"/>
      <c r="C28" s="302" t="s">
        <v>157</v>
      </c>
      <c r="D28" s="90" t="s">
        <v>158</v>
      </c>
      <c r="E28" s="91"/>
      <c r="F28" s="86">
        <v>600</v>
      </c>
      <c r="G28" s="87" t="e">
        <f>VLOOKUP(C28:C54,#REF!,4,0)</f>
        <v>#REF!</v>
      </c>
      <c r="H28" s="87" t="e">
        <f t="shared" si="0"/>
        <v>#REF!</v>
      </c>
      <c r="I28" s="86"/>
      <c r="J28" s="86"/>
      <c r="K28" s="86"/>
      <c r="L28" s="141">
        <v>600</v>
      </c>
      <c r="M28" s="140" t="s">
        <v>159</v>
      </c>
      <c r="N28" s="142"/>
      <c r="O28" s="126" t="s">
        <v>88</v>
      </c>
    </row>
    <row r="29" spans="1:15" s="68" customFormat="1" ht="19.5" customHeight="1">
      <c r="A29" s="97">
        <v>27</v>
      </c>
      <c r="B29" s="348"/>
      <c r="C29" s="96" t="s">
        <v>160</v>
      </c>
      <c r="D29" s="98" t="s">
        <v>161</v>
      </c>
      <c r="E29" s="99"/>
      <c r="F29" s="92">
        <f>157.0212+34.03</f>
        <v>191.05119999999999</v>
      </c>
      <c r="G29" s="87" t="e">
        <f>VLOOKUP(C29:C55,#REF!,4,0)</f>
        <v>#REF!</v>
      </c>
      <c r="H29" s="87" t="e">
        <f t="shared" si="0"/>
        <v>#REF!</v>
      </c>
      <c r="I29" s="143"/>
      <c r="J29" s="143"/>
      <c r="K29" s="143"/>
      <c r="L29" s="144">
        <v>191.05</v>
      </c>
      <c r="M29" s="145" t="s">
        <v>162</v>
      </c>
      <c r="N29" s="146"/>
      <c r="O29" s="147" t="s">
        <v>88</v>
      </c>
    </row>
    <row r="30" spans="1:15" ht="21.75" customHeight="1">
      <c r="A30" s="82">
        <v>1</v>
      </c>
      <c r="B30" s="349" t="s">
        <v>163</v>
      </c>
      <c r="C30" s="85"/>
      <c r="D30" s="84" t="s">
        <v>164</v>
      </c>
      <c r="E30" s="85" t="s">
        <v>165</v>
      </c>
      <c r="F30" s="100">
        <v>808</v>
      </c>
      <c r="G30" s="87"/>
      <c r="H30" s="87"/>
      <c r="I30" s="100"/>
      <c r="J30" s="100"/>
      <c r="K30" s="100"/>
      <c r="L30" s="148"/>
      <c r="M30" s="120" t="s">
        <v>166</v>
      </c>
      <c r="N30" s="121">
        <v>0</v>
      </c>
      <c r="O30" s="122" t="s">
        <v>167</v>
      </c>
    </row>
    <row r="31" spans="1:15" ht="26.25" customHeight="1">
      <c r="A31" s="88">
        <v>2</v>
      </c>
      <c r="B31" s="350"/>
      <c r="C31" s="86">
        <v>1201010412</v>
      </c>
      <c r="D31" s="90" t="s">
        <v>168</v>
      </c>
      <c r="E31" s="101" t="s">
        <v>169</v>
      </c>
      <c r="F31" s="86">
        <v>100</v>
      </c>
      <c r="G31" s="87"/>
      <c r="H31" s="87"/>
      <c r="I31" s="86"/>
      <c r="J31" s="86"/>
      <c r="K31" s="86"/>
      <c r="L31" s="149">
        <v>220</v>
      </c>
      <c r="M31" s="140" t="s">
        <v>170</v>
      </c>
      <c r="N31" s="125">
        <v>0</v>
      </c>
      <c r="O31" s="126" t="s">
        <v>171</v>
      </c>
    </row>
    <row r="32" spans="1:15" ht="18.75" hidden="1" customHeight="1">
      <c r="A32" s="88">
        <v>3</v>
      </c>
      <c r="B32" s="350"/>
      <c r="C32" s="86">
        <v>1201010012</v>
      </c>
      <c r="D32" s="102" t="s">
        <v>172</v>
      </c>
      <c r="E32" s="101"/>
      <c r="F32" s="86"/>
      <c r="G32" s="87"/>
      <c r="H32" s="87"/>
      <c r="I32" s="86"/>
      <c r="J32" s="86"/>
      <c r="K32" s="86"/>
      <c r="L32" s="149" t="s">
        <v>173</v>
      </c>
      <c r="M32" s="140"/>
      <c r="N32" s="125">
        <v>0</v>
      </c>
      <c r="O32" s="126" t="s">
        <v>171</v>
      </c>
    </row>
    <row r="33" spans="1:217" ht="22.5" customHeight="1">
      <c r="A33" s="88">
        <v>3</v>
      </c>
      <c r="B33" s="350"/>
      <c r="C33" s="303" t="s">
        <v>174</v>
      </c>
      <c r="D33" s="90" t="s">
        <v>175</v>
      </c>
      <c r="E33" s="101" t="s">
        <v>169</v>
      </c>
      <c r="F33" s="86">
        <v>180</v>
      </c>
      <c r="G33" s="87"/>
      <c r="H33" s="87"/>
      <c r="I33" s="86"/>
      <c r="J33" s="86"/>
      <c r="K33" s="86"/>
      <c r="L33" s="304" t="s">
        <v>176</v>
      </c>
      <c r="M33" s="140" t="s">
        <v>177</v>
      </c>
      <c r="N33" s="125">
        <v>0</v>
      </c>
      <c r="O33" s="126" t="s">
        <v>171</v>
      </c>
    </row>
    <row r="34" spans="1:217" ht="24" customHeight="1">
      <c r="A34" s="88">
        <v>4</v>
      </c>
      <c r="B34" s="350"/>
      <c r="C34" s="86" t="s">
        <v>178</v>
      </c>
      <c r="D34" s="90" t="s">
        <v>179</v>
      </c>
      <c r="E34" s="101" t="s">
        <v>169</v>
      </c>
      <c r="F34" s="86">
        <v>60</v>
      </c>
      <c r="G34" s="87"/>
      <c r="H34" s="87"/>
      <c r="I34" s="86"/>
      <c r="J34" s="86"/>
      <c r="K34" s="86"/>
      <c r="L34" s="149">
        <v>100</v>
      </c>
      <c r="M34" s="140" t="s">
        <v>180</v>
      </c>
      <c r="N34" s="125">
        <v>10</v>
      </c>
      <c r="O34" s="126" t="s">
        <v>171</v>
      </c>
    </row>
    <row r="35" spans="1:217" s="68" customFormat="1" ht="38.25" customHeight="1">
      <c r="A35" s="88">
        <v>5</v>
      </c>
      <c r="B35" s="350"/>
      <c r="C35" s="86" t="s">
        <v>181</v>
      </c>
      <c r="D35" s="90" t="s">
        <v>182</v>
      </c>
      <c r="E35" s="101" t="s">
        <v>169</v>
      </c>
      <c r="F35" s="86">
        <v>60</v>
      </c>
      <c r="G35" s="87"/>
      <c r="H35" s="87"/>
      <c r="I35" s="86"/>
      <c r="J35" s="86"/>
      <c r="K35" s="86"/>
      <c r="L35" s="149">
        <v>158</v>
      </c>
      <c r="M35" s="140" t="s">
        <v>183</v>
      </c>
      <c r="N35" s="125">
        <v>0</v>
      </c>
      <c r="O35" s="126" t="s">
        <v>171</v>
      </c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6"/>
    </row>
    <row r="36" spans="1:217" s="68" customFormat="1" ht="28.5" customHeight="1">
      <c r="A36" s="88">
        <v>6</v>
      </c>
      <c r="B36" s="350"/>
      <c r="C36" s="86">
        <v>1233010012</v>
      </c>
      <c r="D36" s="90" t="s">
        <v>184</v>
      </c>
      <c r="E36" s="101" t="s">
        <v>169</v>
      </c>
      <c r="F36" s="86">
        <v>50</v>
      </c>
      <c r="G36" s="87"/>
      <c r="H36" s="87"/>
      <c r="I36" s="86"/>
      <c r="J36" s="86"/>
      <c r="K36" s="86"/>
      <c r="L36" s="149">
        <v>150</v>
      </c>
      <c r="M36" s="140" t="s">
        <v>185</v>
      </c>
      <c r="N36" s="125">
        <v>0</v>
      </c>
      <c r="O36" s="126" t="s">
        <v>171</v>
      </c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  <c r="GF36" s="76"/>
      <c r="GG36" s="76"/>
      <c r="GH36" s="76"/>
      <c r="GI36" s="76"/>
      <c r="GJ36" s="76"/>
      <c r="GK36" s="76"/>
      <c r="GL36" s="76"/>
      <c r="GM36" s="76"/>
      <c r="GN36" s="76"/>
      <c r="GO36" s="76"/>
      <c r="GP36" s="76"/>
      <c r="GQ36" s="76"/>
      <c r="GR36" s="76"/>
      <c r="GS36" s="76"/>
      <c r="GT36" s="76"/>
      <c r="GU36" s="76"/>
      <c r="GV36" s="76"/>
      <c r="GW36" s="76"/>
      <c r="GX36" s="76"/>
      <c r="GY36" s="76"/>
      <c r="GZ36" s="76"/>
      <c r="HA36" s="76"/>
      <c r="HB36" s="76"/>
      <c r="HC36" s="76"/>
      <c r="HD36" s="76"/>
      <c r="HE36" s="76"/>
      <c r="HF36" s="76"/>
      <c r="HG36" s="76"/>
      <c r="HH36" s="76"/>
      <c r="HI36" s="76"/>
    </row>
    <row r="37" spans="1:217" s="68" customFormat="1" ht="18.75" customHeight="1">
      <c r="A37" s="88">
        <v>7</v>
      </c>
      <c r="B37" s="350"/>
      <c r="C37" s="86" t="s">
        <v>186</v>
      </c>
      <c r="D37" s="90" t="s">
        <v>187</v>
      </c>
      <c r="E37" s="101" t="s">
        <v>169</v>
      </c>
      <c r="F37" s="86">
        <v>10</v>
      </c>
      <c r="G37" s="87"/>
      <c r="H37" s="87"/>
      <c r="I37" s="86"/>
      <c r="J37" s="86"/>
      <c r="K37" s="86"/>
      <c r="L37" s="149">
        <v>10</v>
      </c>
      <c r="M37" s="140" t="s">
        <v>188</v>
      </c>
      <c r="N37" s="125">
        <v>0</v>
      </c>
      <c r="O37" s="126" t="s">
        <v>171</v>
      </c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6"/>
      <c r="HB37" s="76"/>
      <c r="HC37" s="76"/>
      <c r="HD37" s="76"/>
      <c r="HE37" s="76"/>
      <c r="HF37" s="76"/>
      <c r="HG37" s="76"/>
      <c r="HH37" s="76"/>
      <c r="HI37" s="76"/>
    </row>
    <row r="38" spans="1:217" s="68" customFormat="1" ht="18.75" customHeight="1">
      <c r="A38" s="88">
        <v>8</v>
      </c>
      <c r="B38" s="351"/>
      <c r="C38" s="86">
        <v>1201011412</v>
      </c>
      <c r="D38" s="90" t="s">
        <v>189</v>
      </c>
      <c r="E38" s="101" t="s">
        <v>169</v>
      </c>
      <c r="F38" s="86">
        <f>100-50</f>
        <v>50</v>
      </c>
      <c r="G38" s="87"/>
      <c r="H38" s="87"/>
      <c r="I38" s="86"/>
      <c r="J38" s="86"/>
      <c r="K38" s="86"/>
      <c r="L38" s="150">
        <v>100</v>
      </c>
      <c r="M38" s="140" t="s">
        <v>190</v>
      </c>
      <c r="N38" s="125">
        <v>10</v>
      </c>
      <c r="O38" s="126" t="s">
        <v>171</v>
      </c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6"/>
      <c r="GQ38" s="76"/>
      <c r="GR38" s="76"/>
      <c r="GS38" s="76"/>
      <c r="GT38" s="76"/>
      <c r="GU38" s="76"/>
      <c r="GV38" s="76"/>
      <c r="GW38" s="76"/>
      <c r="GX38" s="76"/>
      <c r="GY38" s="76"/>
      <c r="GZ38" s="76"/>
      <c r="HA38" s="76"/>
      <c r="HB38" s="76"/>
      <c r="HC38" s="76"/>
      <c r="HD38" s="76"/>
      <c r="HE38" s="76"/>
      <c r="HF38" s="76"/>
      <c r="HG38" s="76"/>
      <c r="HH38" s="76"/>
      <c r="HI38" s="76"/>
    </row>
    <row r="39" spans="1:217" s="68" customFormat="1" ht="18.75" customHeight="1">
      <c r="A39" s="88">
        <v>9</v>
      </c>
      <c r="B39" s="351"/>
      <c r="C39" s="86">
        <v>1201011112</v>
      </c>
      <c r="D39" s="94" t="s">
        <v>191</v>
      </c>
      <c r="E39" s="103" t="s">
        <v>169</v>
      </c>
      <c r="F39" s="104">
        <f>9.3+9*0.85</f>
        <v>16.95</v>
      </c>
      <c r="G39" s="87"/>
      <c r="H39" s="105"/>
      <c r="I39" s="104"/>
      <c r="J39" s="104"/>
      <c r="K39" s="104"/>
      <c r="L39" s="151">
        <v>16.95</v>
      </c>
      <c r="M39" s="152" t="s">
        <v>192</v>
      </c>
      <c r="N39" s="153">
        <v>0</v>
      </c>
      <c r="O39" s="154" t="s">
        <v>171</v>
      </c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  <c r="FH39" s="76"/>
      <c r="FI39" s="76"/>
      <c r="FJ39" s="76"/>
      <c r="FK39" s="76"/>
      <c r="FL39" s="76"/>
      <c r="FM39" s="76"/>
      <c r="FN39" s="76"/>
      <c r="FO39" s="76"/>
      <c r="FP39" s="76"/>
      <c r="FQ39" s="76"/>
      <c r="FR39" s="76"/>
      <c r="FS39" s="76"/>
      <c r="FT39" s="76"/>
      <c r="FU39" s="76"/>
      <c r="FV39" s="76"/>
      <c r="FW39" s="76"/>
      <c r="FX39" s="76"/>
      <c r="FY39" s="76"/>
      <c r="FZ39" s="76"/>
      <c r="GA39" s="76"/>
      <c r="GB39" s="76"/>
      <c r="GC39" s="76"/>
      <c r="GD39" s="76"/>
      <c r="GE39" s="76"/>
      <c r="GF39" s="76"/>
      <c r="GG39" s="76"/>
      <c r="GH39" s="76"/>
      <c r="GI39" s="76"/>
      <c r="GJ39" s="76"/>
      <c r="GK39" s="76"/>
      <c r="GL39" s="76"/>
      <c r="GM39" s="76"/>
      <c r="GN39" s="76"/>
      <c r="GO39" s="76"/>
      <c r="GP39" s="76"/>
      <c r="GQ39" s="76"/>
      <c r="GR39" s="76"/>
      <c r="GS39" s="76"/>
      <c r="GT39" s="76"/>
      <c r="GU39" s="76"/>
      <c r="GV39" s="76"/>
      <c r="GW39" s="76"/>
      <c r="GX39" s="76"/>
      <c r="GY39" s="76"/>
      <c r="GZ39" s="76"/>
      <c r="HA39" s="76"/>
      <c r="HB39" s="76"/>
      <c r="HC39" s="76"/>
      <c r="HD39" s="76"/>
      <c r="HE39" s="76"/>
      <c r="HF39" s="76"/>
      <c r="HG39" s="76"/>
      <c r="HH39" s="76"/>
      <c r="HI39" s="76"/>
    </row>
    <row r="40" spans="1:217" s="68" customFormat="1" ht="18.75" customHeight="1">
      <c r="A40" s="88">
        <v>10</v>
      </c>
      <c r="B40" s="351"/>
      <c r="C40" s="106" t="s">
        <v>193</v>
      </c>
      <c r="D40" s="90" t="s">
        <v>194</v>
      </c>
      <c r="E40" s="101" t="s">
        <v>169</v>
      </c>
      <c r="F40" s="86">
        <v>100</v>
      </c>
      <c r="G40" s="87"/>
      <c r="H40" s="87"/>
      <c r="I40" s="86"/>
      <c r="J40" s="86"/>
      <c r="K40" s="86"/>
      <c r="L40" s="149">
        <v>200</v>
      </c>
      <c r="M40" s="140" t="s">
        <v>195</v>
      </c>
      <c r="N40" s="125">
        <v>41</v>
      </c>
      <c r="O40" s="126" t="s">
        <v>171</v>
      </c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  <c r="FF40" s="76"/>
      <c r="FG40" s="76"/>
      <c r="FH40" s="76"/>
      <c r="FI40" s="76"/>
      <c r="FJ40" s="76"/>
      <c r="FK40" s="76"/>
      <c r="FL40" s="76"/>
      <c r="FM40" s="76"/>
      <c r="FN40" s="76"/>
      <c r="FO40" s="76"/>
      <c r="FP40" s="76"/>
      <c r="FQ40" s="76"/>
      <c r="FR40" s="76"/>
      <c r="FS40" s="76"/>
      <c r="FT40" s="76"/>
      <c r="FU40" s="76"/>
      <c r="FV40" s="76"/>
      <c r="FW40" s="76"/>
      <c r="FX40" s="76"/>
      <c r="FY40" s="76"/>
      <c r="FZ40" s="76"/>
      <c r="GA40" s="76"/>
      <c r="GB40" s="76"/>
      <c r="GC40" s="76"/>
      <c r="GD40" s="76"/>
      <c r="GE40" s="76"/>
      <c r="GF40" s="76"/>
      <c r="GG40" s="76"/>
      <c r="GH40" s="76"/>
      <c r="GI40" s="76"/>
      <c r="GJ40" s="76"/>
      <c r="GK40" s="76"/>
      <c r="GL40" s="76"/>
      <c r="GM40" s="76"/>
      <c r="GN40" s="76"/>
      <c r="GO40" s="76"/>
      <c r="GP40" s="76"/>
      <c r="GQ40" s="76"/>
      <c r="GR40" s="76"/>
      <c r="GS40" s="76"/>
      <c r="GT40" s="76"/>
      <c r="GU40" s="76"/>
      <c r="GV40" s="76"/>
      <c r="GW40" s="76"/>
      <c r="GX40" s="76"/>
      <c r="GY40" s="76"/>
      <c r="GZ40" s="76"/>
      <c r="HA40" s="76"/>
      <c r="HB40" s="76"/>
      <c r="HC40" s="76"/>
      <c r="HD40" s="76"/>
      <c r="HE40" s="76"/>
      <c r="HF40" s="76"/>
      <c r="HG40" s="76"/>
      <c r="HH40" s="76"/>
      <c r="HI40" s="76"/>
    </row>
    <row r="41" spans="1:217" s="68" customFormat="1" ht="18.75" customHeight="1">
      <c r="A41" s="88">
        <v>11</v>
      </c>
      <c r="B41" s="351"/>
      <c r="C41" s="86">
        <v>3930010139</v>
      </c>
      <c r="D41" s="90" t="s">
        <v>196</v>
      </c>
      <c r="E41" s="91" t="s">
        <v>169</v>
      </c>
      <c r="F41" s="86">
        <v>20</v>
      </c>
      <c r="G41" s="87"/>
      <c r="H41" s="87"/>
      <c r="I41" s="86"/>
      <c r="J41" s="86"/>
      <c r="K41" s="86"/>
      <c r="L41" s="149"/>
      <c r="M41" s="124" t="s">
        <v>197</v>
      </c>
      <c r="N41" s="125">
        <v>0</v>
      </c>
      <c r="O41" s="126" t="s">
        <v>88</v>
      </c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  <c r="GA41" s="76"/>
      <c r="GB41" s="76"/>
      <c r="GC41" s="76"/>
      <c r="GD41" s="76"/>
      <c r="GE41" s="76"/>
      <c r="GF41" s="76"/>
      <c r="GG41" s="76"/>
      <c r="GH41" s="76"/>
      <c r="GI41" s="76"/>
      <c r="GJ41" s="76"/>
      <c r="GK41" s="76"/>
      <c r="GL41" s="76"/>
      <c r="GM41" s="76"/>
      <c r="GN41" s="76"/>
      <c r="GO41" s="76"/>
      <c r="GP41" s="76"/>
      <c r="GQ41" s="76"/>
      <c r="GR41" s="76"/>
      <c r="GS41" s="76"/>
      <c r="GT41" s="76"/>
      <c r="GU41" s="76"/>
      <c r="GV41" s="76"/>
      <c r="GW41" s="76"/>
      <c r="GX41" s="76"/>
      <c r="GY41" s="76"/>
      <c r="GZ41" s="76"/>
      <c r="HA41" s="76"/>
      <c r="HB41" s="76"/>
      <c r="HC41" s="76"/>
      <c r="HD41" s="76"/>
      <c r="HE41" s="76"/>
      <c r="HF41" s="76"/>
      <c r="HG41" s="76"/>
      <c r="HH41" s="76"/>
      <c r="HI41" s="76"/>
    </row>
    <row r="42" spans="1:217" s="68" customFormat="1" ht="18.75" customHeight="1">
      <c r="A42" s="88">
        <v>12</v>
      </c>
      <c r="B42" s="351"/>
      <c r="C42" s="86" t="s">
        <v>198</v>
      </c>
      <c r="D42" s="90" t="s">
        <v>199</v>
      </c>
      <c r="E42" s="91"/>
      <c r="F42" s="86">
        <v>50</v>
      </c>
      <c r="G42" s="87"/>
      <c r="H42" s="87"/>
      <c r="I42" s="86"/>
      <c r="J42" s="86"/>
      <c r="K42" s="86"/>
      <c r="L42" s="149"/>
      <c r="M42" s="124" t="s">
        <v>200</v>
      </c>
      <c r="N42" s="125"/>
      <c r="O42" s="126" t="s">
        <v>88</v>
      </c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/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/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/>
      <c r="GN42" s="76"/>
      <c r="GO42" s="76"/>
      <c r="GP42" s="76"/>
      <c r="GQ42" s="76"/>
      <c r="GR42" s="76"/>
      <c r="GS42" s="76"/>
      <c r="GT42" s="76"/>
      <c r="GU42" s="76"/>
      <c r="GV42" s="76"/>
      <c r="GW42" s="76"/>
      <c r="GX42" s="76"/>
      <c r="GY42" s="76"/>
      <c r="GZ42" s="76"/>
      <c r="HA42" s="76"/>
      <c r="HB42" s="76"/>
      <c r="HC42" s="76"/>
      <c r="HD42" s="76"/>
      <c r="HE42" s="76"/>
      <c r="HF42" s="76"/>
      <c r="HG42" s="76"/>
      <c r="HH42" s="76"/>
      <c r="HI42" s="76"/>
    </row>
    <row r="43" spans="1:217" s="68" customFormat="1" ht="26.25" customHeight="1">
      <c r="A43" s="88">
        <v>13</v>
      </c>
      <c r="B43" s="351"/>
      <c r="C43" s="86">
        <v>2101011021</v>
      </c>
      <c r="D43" s="90" t="s">
        <v>201</v>
      </c>
      <c r="E43" s="91"/>
      <c r="F43" s="86">
        <v>10</v>
      </c>
      <c r="G43" s="87"/>
      <c r="H43" s="87"/>
      <c r="I43" s="86"/>
      <c r="J43" s="86"/>
      <c r="K43" s="86"/>
      <c r="L43" s="149">
        <v>80</v>
      </c>
      <c r="M43" s="124" t="s">
        <v>202</v>
      </c>
      <c r="N43" s="125">
        <v>0</v>
      </c>
      <c r="O43" s="126" t="s">
        <v>203</v>
      </c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  <c r="GT43" s="76"/>
      <c r="GU43" s="76"/>
      <c r="GV43" s="76"/>
      <c r="GW43" s="76"/>
      <c r="GX43" s="76"/>
      <c r="GY43" s="76"/>
      <c r="GZ43" s="76"/>
      <c r="HA43" s="76"/>
      <c r="HB43" s="76"/>
      <c r="HC43" s="76"/>
      <c r="HD43" s="76"/>
      <c r="HE43" s="76"/>
      <c r="HF43" s="76"/>
      <c r="HG43" s="76"/>
      <c r="HH43" s="76"/>
      <c r="HI43" s="76"/>
    </row>
    <row r="44" spans="1:217" s="68" customFormat="1" ht="18.75" customHeight="1">
      <c r="A44" s="88">
        <v>14</v>
      </c>
      <c r="B44" s="351"/>
      <c r="C44" s="303" t="s">
        <v>204</v>
      </c>
      <c r="D44" s="90" t="s">
        <v>205</v>
      </c>
      <c r="E44" s="91" t="s">
        <v>169</v>
      </c>
      <c r="F44" s="107">
        <f>3*1.5+42</f>
        <v>46.5</v>
      </c>
      <c r="G44" s="87"/>
      <c r="H44" s="87"/>
      <c r="I44" s="107"/>
      <c r="J44" s="107"/>
      <c r="K44" s="107"/>
      <c r="L44" s="155"/>
      <c r="M44" s="124" t="s">
        <v>206</v>
      </c>
      <c r="N44" s="133">
        <v>0</v>
      </c>
      <c r="O44" s="126" t="s">
        <v>207</v>
      </c>
    </row>
    <row r="45" spans="1:217" ht="18.75" customHeight="1">
      <c r="A45" s="88">
        <v>15</v>
      </c>
      <c r="B45" s="351"/>
      <c r="C45" s="86">
        <v>4401010144</v>
      </c>
      <c r="D45" s="90" t="s">
        <v>208</v>
      </c>
      <c r="E45" s="91" t="s">
        <v>169</v>
      </c>
      <c r="F45" s="86">
        <v>8</v>
      </c>
      <c r="G45" s="87"/>
      <c r="H45" s="87"/>
      <c r="I45" s="86"/>
      <c r="J45" s="86"/>
      <c r="K45" s="86"/>
      <c r="L45" s="149">
        <v>20</v>
      </c>
      <c r="M45" s="124" t="s">
        <v>209</v>
      </c>
      <c r="N45" s="125"/>
      <c r="O45" s="126" t="s">
        <v>210</v>
      </c>
    </row>
    <row r="46" spans="1:217" ht="18.75" customHeight="1">
      <c r="A46" s="88">
        <v>16</v>
      </c>
      <c r="B46" s="351"/>
      <c r="C46" s="86">
        <v>5401010854</v>
      </c>
      <c r="D46" s="90" t="s">
        <v>211</v>
      </c>
      <c r="E46" s="91" t="s">
        <v>169</v>
      </c>
      <c r="F46" s="86">
        <v>28</v>
      </c>
      <c r="G46" s="87"/>
      <c r="H46" s="87"/>
      <c r="I46" s="86"/>
      <c r="J46" s="86"/>
      <c r="K46" s="86"/>
      <c r="L46" s="149">
        <v>40</v>
      </c>
      <c r="M46" s="124" t="s">
        <v>212</v>
      </c>
      <c r="N46" s="125">
        <v>0</v>
      </c>
      <c r="O46" s="126" t="s">
        <v>213</v>
      </c>
    </row>
    <row r="47" spans="1:217" ht="24.75" customHeight="1">
      <c r="A47" s="88">
        <v>17</v>
      </c>
      <c r="B47" s="351"/>
      <c r="C47" s="86" t="s">
        <v>214</v>
      </c>
      <c r="D47" s="90" t="s">
        <v>215</v>
      </c>
      <c r="E47" s="91" t="s">
        <v>169</v>
      </c>
      <c r="F47" s="86">
        <v>2</v>
      </c>
      <c r="G47" s="87"/>
      <c r="H47" s="87"/>
      <c r="I47" s="86"/>
      <c r="J47" s="86"/>
      <c r="K47" s="86"/>
      <c r="L47" s="149">
        <v>6</v>
      </c>
      <c r="M47" s="124" t="s">
        <v>216</v>
      </c>
      <c r="N47" s="125">
        <v>0</v>
      </c>
      <c r="O47" s="126" t="s">
        <v>217</v>
      </c>
    </row>
    <row r="48" spans="1:217" ht="39" customHeight="1">
      <c r="A48" s="88">
        <v>18</v>
      </c>
      <c r="B48" s="351"/>
      <c r="C48" s="86">
        <v>7901010079</v>
      </c>
      <c r="D48" s="90" t="s">
        <v>218</v>
      </c>
      <c r="E48" s="91" t="s">
        <v>169</v>
      </c>
      <c r="F48" s="86">
        <f>135.68+44.9</f>
        <v>180.58</v>
      </c>
      <c r="G48" s="87"/>
      <c r="H48" s="87"/>
      <c r="I48" s="86"/>
      <c r="J48" s="86"/>
      <c r="K48" s="86"/>
      <c r="L48" s="156">
        <v>184.28800000000001</v>
      </c>
      <c r="M48" s="124" t="s">
        <v>219</v>
      </c>
      <c r="N48" s="125">
        <v>0</v>
      </c>
      <c r="O48" s="126" t="s">
        <v>220</v>
      </c>
    </row>
    <row r="49" spans="1:217" ht="18.75" customHeight="1">
      <c r="A49" s="88">
        <v>19</v>
      </c>
      <c r="B49" s="351"/>
      <c r="C49" s="86" t="s">
        <v>221</v>
      </c>
      <c r="D49" s="90" t="s">
        <v>222</v>
      </c>
      <c r="E49" s="91"/>
      <c r="F49" s="86">
        <f>339.2*0.25</f>
        <v>84.8</v>
      </c>
      <c r="G49" s="87"/>
      <c r="H49" s="87"/>
      <c r="I49" s="86"/>
      <c r="J49" s="86"/>
      <c r="K49" s="86"/>
      <c r="L49" s="149"/>
      <c r="M49" s="124" t="s">
        <v>223</v>
      </c>
      <c r="N49" s="125"/>
      <c r="O49" s="126" t="s">
        <v>224</v>
      </c>
    </row>
    <row r="50" spans="1:217" ht="18.75" hidden="1" customHeight="1">
      <c r="A50" s="88">
        <v>20</v>
      </c>
      <c r="B50" s="351"/>
      <c r="C50" s="86" t="s">
        <v>225</v>
      </c>
      <c r="D50" s="90" t="s">
        <v>226</v>
      </c>
      <c r="E50" s="91" t="s">
        <v>169</v>
      </c>
      <c r="F50" s="86"/>
      <c r="G50" s="87"/>
      <c r="H50" s="87"/>
      <c r="I50" s="86"/>
      <c r="J50" s="86"/>
      <c r="K50" s="86"/>
      <c r="L50" s="149"/>
      <c r="M50" s="124" t="s">
        <v>227</v>
      </c>
      <c r="N50" s="133">
        <v>0</v>
      </c>
      <c r="O50" s="126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8"/>
      <c r="EU50" s="68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8"/>
      <c r="FJ50" s="68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8"/>
      <c r="FY50" s="68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8"/>
      <c r="GN50" s="68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8"/>
      <c r="HC50" s="68"/>
      <c r="HD50" s="68"/>
      <c r="HE50" s="68"/>
      <c r="HF50" s="68"/>
      <c r="HG50" s="68"/>
      <c r="HH50" s="68"/>
      <c r="HI50" s="68"/>
    </row>
    <row r="51" spans="1:217" ht="18.75" customHeight="1">
      <c r="A51" s="88">
        <v>20</v>
      </c>
      <c r="B51" s="350"/>
      <c r="C51" s="305" t="s">
        <v>228</v>
      </c>
      <c r="D51" s="90" t="s">
        <v>229</v>
      </c>
      <c r="E51" s="91" t="s">
        <v>169</v>
      </c>
      <c r="F51" s="362">
        <v>5</v>
      </c>
      <c r="G51" s="87"/>
      <c r="H51" s="105"/>
      <c r="I51" s="104"/>
      <c r="J51" s="104"/>
      <c r="K51" s="104"/>
      <c r="L51" s="149">
        <v>30</v>
      </c>
      <c r="M51" s="334" t="s">
        <v>230</v>
      </c>
      <c r="N51" s="125">
        <v>0</v>
      </c>
      <c r="O51" s="126" t="s">
        <v>231</v>
      </c>
    </row>
    <row r="52" spans="1:217" ht="18.75" customHeight="1">
      <c r="A52" s="88">
        <v>21</v>
      </c>
      <c r="B52" s="351"/>
      <c r="C52" s="303" t="s">
        <v>232</v>
      </c>
      <c r="D52" s="90" t="s">
        <v>233</v>
      </c>
      <c r="E52" s="91" t="s">
        <v>169</v>
      </c>
      <c r="F52" s="363"/>
      <c r="G52" s="87"/>
      <c r="H52" s="87"/>
      <c r="I52" s="87"/>
      <c r="J52" s="87"/>
      <c r="K52" s="87"/>
      <c r="L52" s="304" t="s">
        <v>234</v>
      </c>
      <c r="M52" s="335"/>
      <c r="N52" s="125">
        <v>0</v>
      </c>
      <c r="O52" s="126" t="s">
        <v>231</v>
      </c>
    </row>
    <row r="53" spans="1:217" ht="18.75" customHeight="1">
      <c r="A53" s="88">
        <v>22</v>
      </c>
      <c r="B53" s="351"/>
      <c r="C53" s="303" t="s">
        <v>235</v>
      </c>
      <c r="D53" s="90" t="s">
        <v>236</v>
      </c>
      <c r="E53" s="91"/>
      <c r="F53" s="107">
        <v>12</v>
      </c>
      <c r="G53" s="87"/>
      <c r="H53" s="87"/>
      <c r="I53" s="107"/>
      <c r="J53" s="107"/>
      <c r="K53" s="107"/>
      <c r="L53" s="304" t="s">
        <v>237</v>
      </c>
      <c r="M53" s="124" t="s">
        <v>238</v>
      </c>
      <c r="N53" s="125">
        <v>5</v>
      </c>
      <c r="O53" s="126" t="s">
        <v>231</v>
      </c>
    </row>
    <row r="54" spans="1:217" ht="22.5" customHeight="1">
      <c r="A54" s="88">
        <v>23</v>
      </c>
      <c r="B54" s="351"/>
      <c r="C54" s="91">
        <v>2701010527</v>
      </c>
      <c r="D54" s="90" t="s">
        <v>239</v>
      </c>
      <c r="E54" s="91"/>
      <c r="F54" s="86">
        <f>400+100</f>
        <v>500</v>
      </c>
      <c r="G54" s="87"/>
      <c r="H54" s="87"/>
      <c r="I54" s="86"/>
      <c r="J54" s="86"/>
      <c r="K54" s="86"/>
      <c r="L54" s="304" t="s">
        <v>240</v>
      </c>
      <c r="M54" s="124" t="s">
        <v>241</v>
      </c>
      <c r="N54" s="133">
        <v>13</v>
      </c>
      <c r="O54" s="126" t="s">
        <v>242</v>
      </c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8"/>
      <c r="EU54" s="68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8"/>
      <c r="FJ54" s="68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8"/>
      <c r="FY54" s="68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8"/>
      <c r="GN54" s="68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8"/>
      <c r="HC54" s="68"/>
      <c r="HD54" s="68"/>
      <c r="HE54" s="68"/>
      <c r="HF54" s="68"/>
      <c r="HG54" s="68"/>
      <c r="HH54" s="68"/>
      <c r="HI54" s="68"/>
    </row>
    <row r="55" spans="1:217" ht="27" customHeight="1">
      <c r="A55" s="88">
        <v>24</v>
      </c>
      <c r="B55" s="351"/>
      <c r="C55" s="86">
        <v>3501010235</v>
      </c>
      <c r="D55" s="90" t="s">
        <v>243</v>
      </c>
      <c r="E55" s="91" t="s">
        <v>169</v>
      </c>
      <c r="F55" s="86">
        <f>10-5</f>
        <v>5</v>
      </c>
      <c r="G55" s="87"/>
      <c r="H55" s="87"/>
      <c r="I55" s="86"/>
      <c r="J55" s="86"/>
      <c r="K55" s="86"/>
      <c r="L55" s="150">
        <v>25</v>
      </c>
      <c r="M55" s="124" t="s">
        <v>244</v>
      </c>
      <c r="N55" s="125">
        <v>0</v>
      </c>
      <c r="O55" s="126" t="s">
        <v>245</v>
      </c>
    </row>
    <row r="56" spans="1:217" ht="18.75" customHeight="1">
      <c r="A56" s="88">
        <v>25</v>
      </c>
      <c r="B56" s="351"/>
      <c r="C56" s="305" t="s">
        <v>246</v>
      </c>
      <c r="D56" s="90" t="s">
        <v>247</v>
      </c>
      <c r="E56" s="91" t="s">
        <v>169</v>
      </c>
      <c r="F56" s="86">
        <v>280</v>
      </c>
      <c r="G56" s="87"/>
      <c r="H56" s="87"/>
      <c r="I56" s="86"/>
      <c r="J56" s="86"/>
      <c r="K56" s="86"/>
      <c r="L56" s="156">
        <v>352.47059999999999</v>
      </c>
      <c r="M56" s="124" t="s">
        <v>248</v>
      </c>
      <c r="N56" s="125">
        <v>100</v>
      </c>
      <c r="O56" s="126" t="s">
        <v>249</v>
      </c>
    </row>
    <row r="57" spans="1:217" ht="18.75" customHeight="1">
      <c r="A57" s="88">
        <v>26</v>
      </c>
      <c r="B57" s="351"/>
      <c r="C57" s="91"/>
      <c r="D57" s="90" t="s">
        <v>250</v>
      </c>
      <c r="E57" s="91" t="s">
        <v>169</v>
      </c>
      <c r="F57" s="86">
        <v>34.479999999999997</v>
      </c>
      <c r="G57" s="87"/>
      <c r="H57" s="87"/>
      <c r="I57" s="86"/>
      <c r="J57" s="86"/>
      <c r="K57" s="86"/>
      <c r="L57" s="149">
        <v>34.479999999999997</v>
      </c>
      <c r="M57" s="124"/>
      <c r="N57" s="125">
        <v>0</v>
      </c>
      <c r="O57" s="126" t="s">
        <v>249</v>
      </c>
    </row>
    <row r="58" spans="1:217" ht="18.75" hidden="1" customHeight="1">
      <c r="A58" s="88">
        <v>27</v>
      </c>
      <c r="B58" s="351"/>
      <c r="C58" s="86" t="s">
        <v>251</v>
      </c>
      <c r="D58" s="90" t="s">
        <v>252</v>
      </c>
      <c r="E58" s="91" t="s">
        <v>169</v>
      </c>
      <c r="F58" s="108"/>
      <c r="G58" s="87"/>
      <c r="H58" s="87"/>
      <c r="I58" s="108"/>
      <c r="J58" s="108"/>
      <c r="K58" s="108"/>
      <c r="L58" s="157" t="s">
        <v>253</v>
      </c>
      <c r="M58" s="158"/>
      <c r="N58" s="125">
        <v>0</v>
      </c>
      <c r="O58" s="126" t="s">
        <v>249</v>
      </c>
    </row>
    <row r="59" spans="1:217" ht="18.75" customHeight="1">
      <c r="A59" s="88">
        <v>27</v>
      </c>
      <c r="B59" s="351"/>
      <c r="C59" s="86">
        <v>1501010515</v>
      </c>
      <c r="D59" s="90" t="s">
        <v>254</v>
      </c>
      <c r="E59" s="91" t="s">
        <v>169</v>
      </c>
      <c r="F59" s="86">
        <v>43</v>
      </c>
      <c r="G59" s="87"/>
      <c r="H59" s="87"/>
      <c r="I59" s="86"/>
      <c r="J59" s="86"/>
      <c r="K59" s="86"/>
      <c r="L59" s="156">
        <v>45.335000000000001</v>
      </c>
      <c r="M59" s="124" t="s">
        <v>255</v>
      </c>
      <c r="N59" s="125">
        <v>1</v>
      </c>
      <c r="O59" s="126" t="s">
        <v>249</v>
      </c>
    </row>
    <row r="60" spans="1:217" ht="48">
      <c r="A60" s="88">
        <v>28</v>
      </c>
      <c r="B60" s="351"/>
      <c r="C60" s="86">
        <v>1501010015</v>
      </c>
      <c r="D60" s="102" t="s">
        <v>256</v>
      </c>
      <c r="E60" s="91"/>
      <c r="F60" s="86">
        <v>24</v>
      </c>
      <c r="G60" s="87"/>
      <c r="H60" s="87"/>
      <c r="I60" s="86"/>
      <c r="J60" s="86"/>
      <c r="K60" s="86"/>
      <c r="L60" s="159">
        <v>46.004600000000003</v>
      </c>
      <c r="M60" s="160" t="s">
        <v>257</v>
      </c>
      <c r="N60" s="125">
        <v>0</v>
      </c>
      <c r="O60" s="126" t="s">
        <v>249</v>
      </c>
    </row>
    <row r="61" spans="1:217" ht="59.25" customHeight="1">
      <c r="A61" s="88">
        <v>29</v>
      </c>
      <c r="B61" s="351"/>
      <c r="C61" s="305" t="s">
        <v>258</v>
      </c>
      <c r="D61" s="102" t="s">
        <v>259</v>
      </c>
      <c r="E61" s="91"/>
      <c r="F61" s="86">
        <v>35</v>
      </c>
      <c r="G61" s="87"/>
      <c r="H61" s="87"/>
      <c r="I61" s="86"/>
      <c r="J61" s="86"/>
      <c r="K61" s="86"/>
      <c r="L61" s="156">
        <v>42.151600000000002</v>
      </c>
      <c r="M61" s="124" t="s">
        <v>260</v>
      </c>
      <c r="N61" s="125">
        <v>0</v>
      </c>
      <c r="O61" s="126" t="s">
        <v>261</v>
      </c>
    </row>
    <row r="62" spans="1:217" ht="18.75" customHeight="1">
      <c r="A62" s="88">
        <v>30</v>
      </c>
      <c r="B62" s="351"/>
      <c r="C62" s="86">
        <v>1601010016</v>
      </c>
      <c r="D62" s="109" t="s">
        <v>262</v>
      </c>
      <c r="E62" s="110"/>
      <c r="F62" s="111">
        <v>70</v>
      </c>
      <c r="G62" s="87"/>
      <c r="H62" s="87"/>
      <c r="I62" s="111"/>
      <c r="J62" s="111"/>
      <c r="K62" s="111"/>
      <c r="L62" s="161">
        <v>81.2</v>
      </c>
      <c r="M62" s="162" t="s">
        <v>263</v>
      </c>
      <c r="N62" s="125">
        <v>0</v>
      </c>
      <c r="O62" s="331" t="s">
        <v>264</v>
      </c>
    </row>
    <row r="63" spans="1:217" ht="23.25" customHeight="1">
      <c r="A63" s="88">
        <v>31</v>
      </c>
      <c r="B63" s="351"/>
      <c r="C63" s="89" t="s">
        <v>265</v>
      </c>
      <c r="D63" s="112" t="s">
        <v>266</v>
      </c>
      <c r="E63" s="110" t="s">
        <v>169</v>
      </c>
      <c r="F63" s="111">
        <v>90</v>
      </c>
      <c r="G63" s="87"/>
      <c r="H63" s="87"/>
      <c r="I63" s="111"/>
      <c r="J63" s="111"/>
      <c r="K63" s="111"/>
      <c r="L63" s="161">
        <f>39.5+60+95</f>
        <v>194.5</v>
      </c>
      <c r="M63" s="162" t="s">
        <v>267</v>
      </c>
      <c r="N63" s="125">
        <v>0</v>
      </c>
      <c r="O63" s="331"/>
    </row>
    <row r="64" spans="1:217" ht="18.75" customHeight="1">
      <c r="A64" s="88">
        <v>32</v>
      </c>
      <c r="B64" s="351"/>
      <c r="C64" s="86">
        <v>3101010231</v>
      </c>
      <c r="D64" s="90" t="s">
        <v>268</v>
      </c>
      <c r="E64" s="91" t="s">
        <v>169</v>
      </c>
      <c r="F64" s="111">
        <f>75-25</f>
        <v>50</v>
      </c>
      <c r="G64" s="87"/>
      <c r="H64" s="87"/>
      <c r="I64" s="111"/>
      <c r="J64" s="111"/>
      <c r="K64" s="111"/>
      <c r="L64" s="155" t="s">
        <v>269</v>
      </c>
      <c r="M64" s="124" t="s">
        <v>270</v>
      </c>
      <c r="N64" s="125">
        <v>0</v>
      </c>
      <c r="O64" s="126" t="s">
        <v>271</v>
      </c>
    </row>
    <row r="65" spans="1:217" ht="29.25" customHeight="1">
      <c r="A65" s="88">
        <v>33</v>
      </c>
      <c r="B65" s="351"/>
      <c r="C65" s="86" t="s">
        <v>272</v>
      </c>
      <c r="D65" s="163" t="s">
        <v>273</v>
      </c>
      <c r="E65" s="91" t="s">
        <v>169</v>
      </c>
      <c r="F65" s="111">
        <v>40</v>
      </c>
      <c r="G65" s="87"/>
      <c r="H65" s="87"/>
      <c r="I65" s="111"/>
      <c r="J65" s="111"/>
      <c r="K65" s="111"/>
      <c r="L65" s="149">
        <v>83</v>
      </c>
      <c r="M65" s="162" t="s">
        <v>274</v>
      </c>
      <c r="N65" s="125">
        <v>20</v>
      </c>
      <c r="O65" s="126" t="s">
        <v>271</v>
      </c>
    </row>
    <row r="66" spans="1:217" ht="18.75" customHeight="1">
      <c r="A66" s="88">
        <v>34</v>
      </c>
      <c r="B66" s="351"/>
      <c r="C66" s="86" t="s">
        <v>275</v>
      </c>
      <c r="D66" s="90" t="s">
        <v>276</v>
      </c>
      <c r="E66" s="91" t="s">
        <v>169</v>
      </c>
      <c r="F66" s="364">
        <v>8</v>
      </c>
      <c r="G66" s="87"/>
      <c r="H66" s="105"/>
      <c r="I66" s="164"/>
      <c r="J66" s="164"/>
      <c r="K66" s="164"/>
      <c r="L66" s="149">
        <v>3</v>
      </c>
      <c r="M66" s="336" t="s">
        <v>277</v>
      </c>
      <c r="N66" s="125">
        <v>0</v>
      </c>
      <c r="O66" s="126" t="s">
        <v>278</v>
      </c>
    </row>
    <row r="67" spans="1:217" ht="18.75" customHeight="1">
      <c r="A67" s="88">
        <v>35</v>
      </c>
      <c r="B67" s="351"/>
      <c r="C67" s="305" t="s">
        <v>279</v>
      </c>
      <c r="D67" s="165" t="s">
        <v>280</v>
      </c>
      <c r="E67" s="91" t="s">
        <v>169</v>
      </c>
      <c r="F67" s="365"/>
      <c r="G67" s="87"/>
      <c r="H67" s="87"/>
      <c r="I67" s="166"/>
      <c r="J67" s="166"/>
      <c r="K67" s="166"/>
      <c r="L67" s="149">
        <v>10</v>
      </c>
      <c r="M67" s="337"/>
      <c r="N67" s="125">
        <v>0</v>
      </c>
      <c r="O67" s="126" t="s">
        <v>278</v>
      </c>
    </row>
    <row r="68" spans="1:217" ht="18.75" customHeight="1">
      <c r="A68" s="88">
        <v>36</v>
      </c>
      <c r="B68" s="351"/>
      <c r="C68" s="305" t="s">
        <v>281</v>
      </c>
      <c r="D68" s="90" t="s">
        <v>282</v>
      </c>
      <c r="E68" s="91" t="s">
        <v>169</v>
      </c>
      <c r="F68" s="111">
        <v>8</v>
      </c>
      <c r="G68" s="87"/>
      <c r="H68" s="87"/>
      <c r="I68" s="111"/>
      <c r="J68" s="111"/>
      <c r="K68" s="111"/>
      <c r="L68" s="149">
        <v>23</v>
      </c>
      <c r="M68" s="162"/>
      <c r="N68" s="133">
        <v>0</v>
      </c>
      <c r="O68" s="126" t="s">
        <v>283</v>
      </c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8"/>
      <c r="EU68" s="68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8"/>
      <c r="FJ68" s="68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8"/>
      <c r="FY68" s="68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8"/>
      <c r="GN68" s="68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8"/>
      <c r="HC68" s="68"/>
      <c r="HD68" s="68"/>
      <c r="HE68" s="68"/>
      <c r="HF68" s="68"/>
      <c r="HG68" s="68"/>
      <c r="HH68" s="68"/>
      <c r="HI68" s="68"/>
    </row>
    <row r="69" spans="1:217" ht="27.75" customHeight="1">
      <c r="A69" s="88">
        <v>37</v>
      </c>
      <c r="B69" s="351"/>
      <c r="C69" s="86" t="s">
        <v>284</v>
      </c>
      <c r="D69" s="90" t="s">
        <v>285</v>
      </c>
      <c r="E69" s="91" t="s">
        <v>169</v>
      </c>
      <c r="F69" s="167">
        <f>30.49152+45.73729+30.49152+11.78+8.2365+5.635+7.2+1.2+0.108+1.6</f>
        <v>142.47982999999999</v>
      </c>
      <c r="G69" s="87"/>
      <c r="H69" s="87"/>
      <c r="I69" s="167"/>
      <c r="J69" s="167"/>
      <c r="K69" s="167"/>
      <c r="L69" s="149">
        <f>50.51+149.48</f>
        <v>199.98999999999998</v>
      </c>
      <c r="M69" s="162" t="s">
        <v>286</v>
      </c>
      <c r="N69" s="125">
        <v>50</v>
      </c>
      <c r="O69" s="126" t="s">
        <v>287</v>
      </c>
    </row>
    <row r="70" spans="1:217" ht="20.25" customHeight="1">
      <c r="A70" s="88">
        <v>38</v>
      </c>
      <c r="B70" s="351"/>
      <c r="C70" s="86">
        <v>2901010329</v>
      </c>
      <c r="D70" s="90" t="s">
        <v>288</v>
      </c>
      <c r="E70" s="91" t="s">
        <v>169</v>
      </c>
      <c r="F70" s="86">
        <v>30</v>
      </c>
      <c r="G70" s="87"/>
      <c r="H70" s="87"/>
      <c r="I70" s="86"/>
      <c r="J70" s="86"/>
      <c r="K70" s="86"/>
      <c r="L70" s="149">
        <v>60</v>
      </c>
      <c r="M70" s="124" t="s">
        <v>289</v>
      </c>
      <c r="N70" s="125">
        <v>0</v>
      </c>
      <c r="O70" s="126" t="s">
        <v>287</v>
      </c>
    </row>
    <row r="71" spans="1:217" ht="18.75" customHeight="1">
      <c r="A71" s="88">
        <v>39</v>
      </c>
      <c r="B71" s="351"/>
      <c r="C71" s="106" t="s">
        <v>290</v>
      </c>
      <c r="D71" s="90" t="s">
        <v>291</v>
      </c>
      <c r="E71" s="91" t="s">
        <v>169</v>
      </c>
      <c r="F71" s="111">
        <v>38</v>
      </c>
      <c r="G71" s="87"/>
      <c r="H71" s="87"/>
      <c r="I71" s="111"/>
      <c r="J71" s="111"/>
      <c r="K71" s="111"/>
      <c r="L71" s="149">
        <v>38</v>
      </c>
      <c r="M71" s="162" t="s">
        <v>292</v>
      </c>
      <c r="N71" s="125">
        <v>0</v>
      </c>
      <c r="O71" s="126" t="s">
        <v>293</v>
      </c>
    </row>
    <row r="72" spans="1:217" ht="18.75" customHeight="1">
      <c r="A72" s="88">
        <v>40</v>
      </c>
      <c r="B72" s="351"/>
      <c r="C72" s="86" t="s">
        <v>198</v>
      </c>
      <c r="D72" s="102" t="s">
        <v>294</v>
      </c>
      <c r="E72" s="91"/>
      <c r="F72" s="86">
        <v>20</v>
      </c>
      <c r="G72" s="87"/>
      <c r="H72" s="87"/>
      <c r="I72" s="86"/>
      <c r="J72" s="86"/>
      <c r="K72" s="86"/>
      <c r="L72" s="186"/>
      <c r="M72" s="140" t="s">
        <v>295</v>
      </c>
      <c r="N72" s="125"/>
      <c r="O72" s="126" t="s">
        <v>88</v>
      </c>
    </row>
    <row r="73" spans="1:217" ht="18.75" customHeight="1">
      <c r="A73" s="88">
        <v>41</v>
      </c>
      <c r="B73" s="351"/>
      <c r="C73" s="91" t="s">
        <v>296</v>
      </c>
      <c r="D73" s="90" t="s">
        <v>297</v>
      </c>
      <c r="E73" s="91" t="s">
        <v>169</v>
      </c>
      <c r="F73" s="111">
        <v>200</v>
      </c>
      <c r="G73" s="87"/>
      <c r="H73" s="87"/>
      <c r="I73" s="111"/>
      <c r="J73" s="111"/>
      <c r="K73" s="111"/>
      <c r="L73" s="187" t="s">
        <v>298</v>
      </c>
      <c r="M73" s="338" t="s">
        <v>299</v>
      </c>
      <c r="N73" s="125">
        <v>0</v>
      </c>
      <c r="O73" s="332" t="s">
        <v>300</v>
      </c>
    </row>
    <row r="74" spans="1:217" ht="18.75" customHeight="1">
      <c r="A74" s="88">
        <v>42</v>
      </c>
      <c r="B74" s="351"/>
      <c r="C74" s="91" t="s">
        <v>296</v>
      </c>
      <c r="D74" s="90" t="s">
        <v>301</v>
      </c>
      <c r="E74" s="91" t="s">
        <v>169</v>
      </c>
      <c r="F74" s="111">
        <f>294.84-194.84</f>
        <v>99.999999999999972</v>
      </c>
      <c r="G74" s="87"/>
      <c r="H74" s="87"/>
      <c r="I74" s="111"/>
      <c r="J74" s="111"/>
      <c r="K74" s="111"/>
      <c r="L74" s="150">
        <v>294.83999999999997</v>
      </c>
      <c r="M74" s="339"/>
      <c r="N74" s="125">
        <v>0</v>
      </c>
      <c r="O74" s="333"/>
    </row>
    <row r="75" spans="1:217" ht="18.75" customHeight="1">
      <c r="A75" s="168">
        <v>43</v>
      </c>
      <c r="B75" s="352"/>
      <c r="C75" s="95" t="s">
        <v>296</v>
      </c>
      <c r="D75" s="94" t="s">
        <v>302</v>
      </c>
      <c r="E75" s="95"/>
      <c r="F75" s="164"/>
      <c r="G75" s="87"/>
      <c r="H75" s="105"/>
      <c r="I75" s="164"/>
      <c r="J75" s="164"/>
      <c r="K75" s="164"/>
      <c r="L75" s="151"/>
      <c r="M75" s="138" t="s">
        <v>303</v>
      </c>
      <c r="N75" s="153">
        <v>0</v>
      </c>
      <c r="O75" s="154"/>
    </row>
    <row r="76" spans="1:217" ht="18.75" customHeight="1">
      <c r="A76" s="82">
        <v>1</v>
      </c>
      <c r="B76" s="353" t="s">
        <v>304</v>
      </c>
      <c r="C76" s="100">
        <v>1301010113</v>
      </c>
      <c r="D76" s="84" t="s">
        <v>305</v>
      </c>
      <c r="E76" s="85" t="s">
        <v>169</v>
      </c>
      <c r="F76" s="100">
        <f>30-20</f>
        <v>10</v>
      </c>
      <c r="G76" s="87"/>
      <c r="H76" s="87"/>
      <c r="I76" s="100"/>
      <c r="J76" s="100"/>
      <c r="K76" s="100"/>
      <c r="L76" s="148">
        <v>100</v>
      </c>
      <c r="M76" s="189" t="s">
        <v>306</v>
      </c>
      <c r="N76" s="121">
        <v>0</v>
      </c>
      <c r="O76" s="122" t="s">
        <v>307</v>
      </c>
    </row>
    <row r="77" spans="1:217" ht="18.75" customHeight="1">
      <c r="A77" s="88">
        <v>2</v>
      </c>
      <c r="B77" s="350"/>
      <c r="C77" s="102">
        <v>1301010313</v>
      </c>
      <c r="D77" s="102" t="s">
        <v>308</v>
      </c>
      <c r="E77" s="91"/>
      <c r="F77" s="86">
        <f>20-5</f>
        <v>15</v>
      </c>
      <c r="G77" s="87"/>
      <c r="H77" s="87"/>
      <c r="I77" s="86"/>
      <c r="J77" s="86"/>
      <c r="K77" s="86"/>
      <c r="L77" s="190">
        <v>20</v>
      </c>
      <c r="M77" s="140" t="s">
        <v>309</v>
      </c>
      <c r="N77" s="125">
        <v>0</v>
      </c>
      <c r="O77" s="126" t="s">
        <v>307</v>
      </c>
    </row>
    <row r="78" spans="1:217" ht="24">
      <c r="A78" s="88">
        <v>3</v>
      </c>
      <c r="B78" s="350"/>
      <c r="C78" s="91">
        <v>1322010813</v>
      </c>
      <c r="D78" s="90" t="s">
        <v>310</v>
      </c>
      <c r="E78" s="91"/>
      <c r="F78" s="86">
        <v>500</v>
      </c>
      <c r="G78" s="87"/>
      <c r="H78" s="87"/>
      <c r="I78" s="86"/>
      <c r="J78" s="86"/>
      <c r="K78" s="86"/>
      <c r="L78" s="190">
        <v>3133</v>
      </c>
      <c r="M78" s="140" t="s">
        <v>311</v>
      </c>
      <c r="N78" s="125">
        <v>0</v>
      </c>
      <c r="O78" s="126" t="s">
        <v>307</v>
      </c>
    </row>
    <row r="79" spans="1:217" ht="29.25" customHeight="1">
      <c r="A79" s="88">
        <v>4</v>
      </c>
      <c r="B79" s="350"/>
      <c r="C79" s="91" t="s">
        <v>296</v>
      </c>
      <c r="D79" s="90" t="s">
        <v>312</v>
      </c>
      <c r="E79" s="91" t="s">
        <v>169</v>
      </c>
      <c r="F79" s="86">
        <v>1000</v>
      </c>
      <c r="G79" s="87"/>
      <c r="H79" s="87"/>
      <c r="I79" s="86"/>
      <c r="J79" s="86"/>
      <c r="K79" s="86"/>
      <c r="L79" s="190">
        <v>2300</v>
      </c>
      <c r="M79" s="140" t="s">
        <v>313</v>
      </c>
      <c r="N79" s="125">
        <v>0</v>
      </c>
      <c r="O79" s="126" t="s">
        <v>314</v>
      </c>
    </row>
    <row r="80" spans="1:217" ht="20.25" customHeight="1">
      <c r="A80" s="88">
        <v>5</v>
      </c>
      <c r="B80" s="350"/>
      <c r="C80" s="91" t="s">
        <v>198</v>
      </c>
      <c r="D80" s="90" t="s">
        <v>315</v>
      </c>
      <c r="E80" s="91"/>
      <c r="F80" s="86">
        <v>220</v>
      </c>
      <c r="G80" s="87"/>
      <c r="H80" s="87"/>
      <c r="I80" s="86"/>
      <c r="J80" s="86"/>
      <c r="K80" s="86"/>
      <c r="L80" s="150">
        <v>380</v>
      </c>
      <c r="M80" s="140" t="s">
        <v>316</v>
      </c>
      <c r="N80" s="125"/>
      <c r="O80" s="126" t="s">
        <v>317</v>
      </c>
    </row>
    <row r="81" spans="1:15" ht="20.25" customHeight="1">
      <c r="A81" s="88">
        <v>6</v>
      </c>
      <c r="B81" s="350"/>
      <c r="C81" s="91" t="s">
        <v>198</v>
      </c>
      <c r="D81" s="90" t="s">
        <v>318</v>
      </c>
      <c r="E81" s="91"/>
      <c r="F81" s="86">
        <v>5</v>
      </c>
      <c r="G81" s="87"/>
      <c r="H81" s="87"/>
      <c r="I81" s="86"/>
      <c r="J81" s="86"/>
      <c r="K81" s="86"/>
      <c r="L81" s="150">
        <v>30</v>
      </c>
      <c r="M81" s="140"/>
      <c r="N81" s="125"/>
      <c r="O81" s="126" t="s">
        <v>317</v>
      </c>
    </row>
    <row r="82" spans="1:15" ht="20.25" customHeight="1">
      <c r="A82" s="88">
        <v>7</v>
      </c>
      <c r="B82" s="350"/>
      <c r="C82" s="91" t="s">
        <v>198</v>
      </c>
      <c r="D82" s="90" t="s">
        <v>319</v>
      </c>
      <c r="E82" s="91" t="s">
        <v>169</v>
      </c>
      <c r="F82" s="86">
        <v>40</v>
      </c>
      <c r="G82" s="87"/>
      <c r="H82" s="87"/>
      <c r="I82" s="86"/>
      <c r="J82" s="86"/>
      <c r="K82" s="86"/>
      <c r="L82" s="150">
        <v>100</v>
      </c>
      <c r="M82" s="140" t="s">
        <v>320</v>
      </c>
      <c r="N82" s="125">
        <v>0</v>
      </c>
      <c r="O82" s="126" t="s">
        <v>317</v>
      </c>
    </row>
    <row r="83" spans="1:15" ht="20.25" customHeight="1">
      <c r="A83" s="88">
        <v>8</v>
      </c>
      <c r="B83" s="350"/>
      <c r="C83" s="91" t="s">
        <v>321</v>
      </c>
      <c r="D83" s="169" t="s">
        <v>322</v>
      </c>
      <c r="E83" s="91" t="s">
        <v>169</v>
      </c>
      <c r="F83" s="86">
        <v>1700</v>
      </c>
      <c r="G83" s="87"/>
      <c r="H83" s="87"/>
      <c r="I83" s="86"/>
      <c r="J83" s="86"/>
      <c r="K83" s="86"/>
      <c r="L83" s="190">
        <v>1700</v>
      </c>
      <c r="M83" s="140" t="s">
        <v>323</v>
      </c>
      <c r="N83" s="125">
        <v>300</v>
      </c>
      <c r="O83" s="126" t="s">
        <v>245</v>
      </c>
    </row>
    <row r="84" spans="1:15" ht="18.75" customHeight="1">
      <c r="A84" s="88">
        <v>9</v>
      </c>
      <c r="B84" s="350"/>
      <c r="C84" s="91" t="s">
        <v>324</v>
      </c>
      <c r="D84" s="169" t="s">
        <v>325</v>
      </c>
      <c r="E84" s="91" t="s">
        <v>169</v>
      </c>
      <c r="F84" s="86">
        <v>20</v>
      </c>
      <c r="G84" s="87"/>
      <c r="H84" s="87"/>
      <c r="I84" s="86"/>
      <c r="J84" s="86"/>
      <c r="K84" s="86"/>
      <c r="L84" s="190">
        <v>40</v>
      </c>
      <c r="M84" s="140" t="s">
        <v>326</v>
      </c>
      <c r="N84" s="125">
        <v>0</v>
      </c>
      <c r="O84" s="126" t="s">
        <v>245</v>
      </c>
    </row>
    <row r="85" spans="1:15" ht="14.25" customHeight="1">
      <c r="A85" s="88">
        <v>10</v>
      </c>
      <c r="B85" s="350"/>
      <c r="C85" s="86" t="s">
        <v>327</v>
      </c>
      <c r="D85" s="90" t="s">
        <v>328</v>
      </c>
      <c r="E85" s="91" t="s">
        <v>169</v>
      </c>
      <c r="F85" s="361">
        <v>120</v>
      </c>
      <c r="G85" s="87"/>
      <c r="H85" s="87"/>
      <c r="I85" s="86"/>
      <c r="J85" s="86"/>
      <c r="K85" s="86"/>
      <c r="L85" s="190">
        <v>60</v>
      </c>
      <c r="M85" s="340" t="s">
        <v>329</v>
      </c>
      <c r="N85" s="125">
        <v>0</v>
      </c>
      <c r="O85" s="331" t="s">
        <v>330</v>
      </c>
    </row>
    <row r="86" spans="1:15" ht="14.25" customHeight="1">
      <c r="A86" s="88">
        <v>11</v>
      </c>
      <c r="B86" s="350"/>
      <c r="C86" s="86">
        <v>2801010228</v>
      </c>
      <c r="D86" s="90" t="s">
        <v>331</v>
      </c>
      <c r="E86" s="91" t="s">
        <v>169</v>
      </c>
      <c r="F86" s="361"/>
      <c r="G86" s="87"/>
      <c r="H86" s="87"/>
      <c r="I86" s="86"/>
      <c r="J86" s="86"/>
      <c r="K86" s="86"/>
      <c r="L86" s="330">
        <v>110</v>
      </c>
      <c r="M86" s="340"/>
      <c r="N86" s="125">
        <v>0</v>
      </c>
      <c r="O86" s="331"/>
    </row>
    <row r="87" spans="1:15" ht="14.25" customHeight="1">
      <c r="A87" s="88">
        <v>12</v>
      </c>
      <c r="B87" s="350"/>
      <c r="C87" s="86">
        <v>2801010328</v>
      </c>
      <c r="D87" s="90" t="s">
        <v>332</v>
      </c>
      <c r="E87" s="91" t="s">
        <v>169</v>
      </c>
      <c r="F87" s="361"/>
      <c r="G87" s="87"/>
      <c r="H87" s="87"/>
      <c r="I87" s="86"/>
      <c r="J87" s="86"/>
      <c r="K87" s="86"/>
      <c r="L87" s="330"/>
      <c r="M87" s="340"/>
      <c r="N87" s="125">
        <v>0</v>
      </c>
      <c r="O87" s="331"/>
    </row>
    <row r="88" spans="1:15" ht="24">
      <c r="A88" s="97">
        <v>13</v>
      </c>
      <c r="B88" s="354"/>
      <c r="C88" s="306" t="s">
        <v>333</v>
      </c>
      <c r="D88" s="172" t="s">
        <v>334</v>
      </c>
      <c r="E88" s="170" t="s">
        <v>169</v>
      </c>
      <c r="F88" s="171">
        <v>8</v>
      </c>
      <c r="G88" s="87"/>
      <c r="H88" s="105"/>
      <c r="I88" s="171"/>
      <c r="J88" s="171"/>
      <c r="K88" s="171"/>
      <c r="L88" s="192">
        <v>20.149999999999999</v>
      </c>
      <c r="M88" s="193" t="s">
        <v>335</v>
      </c>
      <c r="N88" s="194">
        <v>0</v>
      </c>
      <c r="O88" s="147" t="s">
        <v>283</v>
      </c>
    </row>
    <row r="89" spans="1:15" ht="18.75" customHeight="1">
      <c r="A89" s="173">
        <v>1</v>
      </c>
      <c r="B89" s="355" t="s">
        <v>336</v>
      </c>
      <c r="C89" s="174"/>
      <c r="D89" s="175" t="s">
        <v>337</v>
      </c>
      <c r="E89" s="174" t="s">
        <v>165</v>
      </c>
      <c r="F89" s="176"/>
      <c r="G89" s="87"/>
      <c r="H89" s="87"/>
      <c r="I89" s="176"/>
      <c r="J89" s="176"/>
      <c r="K89" s="176"/>
      <c r="L89" s="195"/>
      <c r="M89" s="196" t="s">
        <v>338</v>
      </c>
      <c r="N89" s="197" t="s">
        <v>339</v>
      </c>
      <c r="O89" s="188" t="s">
        <v>167</v>
      </c>
    </row>
    <row r="90" spans="1:15" ht="18.75" customHeight="1">
      <c r="A90" s="88">
        <v>2</v>
      </c>
      <c r="B90" s="356"/>
      <c r="C90" s="91"/>
      <c r="D90" s="90" t="s">
        <v>340</v>
      </c>
      <c r="E90" s="91" t="s">
        <v>165</v>
      </c>
      <c r="F90" s="86"/>
      <c r="G90" s="87"/>
      <c r="H90" s="87"/>
      <c r="I90" s="86"/>
      <c r="J90" s="86"/>
      <c r="K90" s="86"/>
      <c r="L90" s="186"/>
      <c r="M90" s="140" t="s">
        <v>341</v>
      </c>
      <c r="N90" s="125">
        <v>0</v>
      </c>
      <c r="O90" s="126" t="s">
        <v>167</v>
      </c>
    </row>
    <row r="91" spans="1:15" ht="18.75" customHeight="1">
      <c r="A91" s="88">
        <v>3</v>
      </c>
      <c r="B91" s="356"/>
      <c r="C91" s="307" t="s">
        <v>342</v>
      </c>
      <c r="D91" s="102" t="s">
        <v>343</v>
      </c>
      <c r="E91" s="91"/>
      <c r="F91" s="86">
        <v>10</v>
      </c>
      <c r="G91" s="87"/>
      <c r="H91" s="87"/>
      <c r="I91" s="86"/>
      <c r="J91" s="86"/>
      <c r="K91" s="86"/>
      <c r="L91" s="190">
        <v>15</v>
      </c>
      <c r="M91" s="140" t="s">
        <v>344</v>
      </c>
      <c r="N91" s="125">
        <v>3.1215000000000002</v>
      </c>
      <c r="O91" s="126" t="s">
        <v>345</v>
      </c>
    </row>
    <row r="92" spans="1:15" ht="18.75" customHeight="1">
      <c r="A92" s="88">
        <v>4</v>
      </c>
      <c r="B92" s="356"/>
      <c r="C92" s="89" t="s">
        <v>346</v>
      </c>
      <c r="D92" s="90" t="s">
        <v>347</v>
      </c>
      <c r="E92" s="91" t="s">
        <v>169</v>
      </c>
      <c r="F92" s="86">
        <v>15</v>
      </c>
      <c r="G92" s="87"/>
      <c r="H92" s="87"/>
      <c r="I92" s="86"/>
      <c r="J92" s="86"/>
      <c r="K92" s="86"/>
      <c r="L92" s="190">
        <v>15</v>
      </c>
      <c r="M92" s="140" t="s">
        <v>348</v>
      </c>
      <c r="N92" s="125">
        <v>0</v>
      </c>
      <c r="O92" s="126" t="s">
        <v>345</v>
      </c>
    </row>
    <row r="93" spans="1:15" ht="18.75" customHeight="1">
      <c r="A93" s="88">
        <v>5</v>
      </c>
      <c r="B93" s="356"/>
      <c r="C93" s="89" t="s">
        <v>349</v>
      </c>
      <c r="D93" s="90" t="s">
        <v>350</v>
      </c>
      <c r="E93" s="91"/>
      <c r="F93" s="86">
        <v>30</v>
      </c>
      <c r="G93" s="87"/>
      <c r="H93" s="87"/>
      <c r="I93" s="86"/>
      <c r="J93" s="86"/>
      <c r="K93" s="86"/>
      <c r="L93" s="190">
        <v>40</v>
      </c>
      <c r="M93" s="140" t="s">
        <v>351</v>
      </c>
      <c r="N93" s="125">
        <v>0</v>
      </c>
      <c r="O93" s="126" t="s">
        <v>352</v>
      </c>
    </row>
    <row r="94" spans="1:15" ht="18.75" customHeight="1">
      <c r="A94" s="88">
        <v>6</v>
      </c>
      <c r="B94" s="356"/>
      <c r="C94" s="86" t="s">
        <v>353</v>
      </c>
      <c r="D94" s="90" t="s">
        <v>354</v>
      </c>
      <c r="E94" s="91" t="s">
        <v>169</v>
      </c>
      <c r="F94" s="86">
        <v>10</v>
      </c>
      <c r="G94" s="87"/>
      <c r="H94" s="87"/>
      <c r="I94" s="86"/>
      <c r="J94" s="86"/>
      <c r="K94" s="86"/>
      <c r="L94" s="190">
        <v>30</v>
      </c>
      <c r="M94" s="140" t="s">
        <v>355</v>
      </c>
      <c r="N94" s="125">
        <v>0</v>
      </c>
      <c r="O94" s="126" t="s">
        <v>352</v>
      </c>
    </row>
    <row r="95" spans="1:15" ht="18.75" customHeight="1">
      <c r="A95" s="88">
        <v>7</v>
      </c>
      <c r="B95" s="356"/>
      <c r="C95" s="307" t="s">
        <v>356</v>
      </c>
      <c r="D95" s="90" t="s">
        <v>357</v>
      </c>
      <c r="E95" s="91" t="s">
        <v>169</v>
      </c>
      <c r="F95" s="86">
        <v>10</v>
      </c>
      <c r="G95" s="87"/>
      <c r="H95" s="87"/>
      <c r="I95" s="86"/>
      <c r="J95" s="86"/>
      <c r="K95" s="86"/>
      <c r="L95" s="198">
        <v>16.5</v>
      </c>
      <c r="M95" s="140" t="s">
        <v>358</v>
      </c>
      <c r="N95" s="125">
        <v>0</v>
      </c>
      <c r="O95" s="126" t="s">
        <v>352</v>
      </c>
    </row>
    <row r="96" spans="1:15" ht="18.75" customHeight="1">
      <c r="A96" s="88">
        <v>8</v>
      </c>
      <c r="B96" s="356"/>
      <c r="C96" s="307" t="s">
        <v>359</v>
      </c>
      <c r="D96" s="102" t="s">
        <v>360</v>
      </c>
      <c r="E96" s="91"/>
      <c r="F96" s="86">
        <v>4.5999999999999996</v>
      </c>
      <c r="G96" s="87"/>
      <c r="H96" s="87"/>
      <c r="I96" s="86"/>
      <c r="J96" s="86"/>
      <c r="K96" s="86"/>
      <c r="L96" s="198">
        <v>4.5999999999999996</v>
      </c>
      <c r="M96" s="140" t="s">
        <v>361</v>
      </c>
      <c r="N96" s="125">
        <v>0</v>
      </c>
      <c r="O96" s="126" t="s">
        <v>362</v>
      </c>
    </row>
    <row r="97" spans="1:15" ht="18.75" customHeight="1">
      <c r="A97" s="88">
        <v>9</v>
      </c>
      <c r="B97" s="356"/>
      <c r="C97" s="89" t="s">
        <v>198</v>
      </c>
      <c r="D97" s="102" t="s">
        <v>363</v>
      </c>
      <c r="E97" s="91" t="s">
        <v>169</v>
      </c>
      <c r="F97" s="86">
        <v>2</v>
      </c>
      <c r="G97" s="87"/>
      <c r="H97" s="87"/>
      <c r="I97" s="86"/>
      <c r="J97" s="86"/>
      <c r="K97" s="86"/>
      <c r="L97" s="190">
        <v>3</v>
      </c>
      <c r="M97" s="140" t="s">
        <v>364</v>
      </c>
      <c r="N97" s="125">
        <v>0</v>
      </c>
      <c r="O97" s="126" t="s">
        <v>365</v>
      </c>
    </row>
    <row r="98" spans="1:15" ht="18.75" customHeight="1">
      <c r="A98" s="88">
        <v>10</v>
      </c>
      <c r="B98" s="356"/>
      <c r="C98" s="91" t="s">
        <v>366</v>
      </c>
      <c r="D98" s="90" t="s">
        <v>367</v>
      </c>
      <c r="E98" s="91" t="s">
        <v>169</v>
      </c>
      <c r="F98" s="86">
        <v>100</v>
      </c>
      <c r="G98" s="87"/>
      <c r="H98" s="87"/>
      <c r="I98" s="86"/>
      <c r="J98" s="86"/>
      <c r="K98" s="86"/>
      <c r="L98" s="198">
        <v>246.9</v>
      </c>
      <c r="M98" s="140" t="s">
        <v>368</v>
      </c>
      <c r="N98" s="125">
        <v>39.299999999999997</v>
      </c>
      <c r="O98" s="126" t="s">
        <v>369</v>
      </c>
    </row>
    <row r="99" spans="1:15" ht="18.75" customHeight="1">
      <c r="A99" s="88"/>
      <c r="B99" s="356"/>
      <c r="C99" s="177" t="s">
        <v>198</v>
      </c>
      <c r="D99" s="178" t="s">
        <v>370</v>
      </c>
      <c r="E99" s="177"/>
      <c r="F99" s="108">
        <v>15.6</v>
      </c>
      <c r="G99" s="87"/>
      <c r="H99" s="87"/>
      <c r="I99" s="108"/>
      <c r="J99" s="108"/>
      <c r="K99" s="108"/>
      <c r="L99" s="199"/>
      <c r="M99" s="200" t="s">
        <v>371</v>
      </c>
      <c r="N99" s="125"/>
      <c r="O99" s="126" t="s">
        <v>369</v>
      </c>
    </row>
    <row r="100" spans="1:15" ht="18.75" customHeight="1">
      <c r="A100" s="88">
        <v>11</v>
      </c>
      <c r="B100" s="356"/>
      <c r="C100" s="86" t="s">
        <v>372</v>
      </c>
      <c r="D100" s="90" t="s">
        <v>373</v>
      </c>
      <c r="E100" s="91" t="s">
        <v>169</v>
      </c>
      <c r="F100" s="86">
        <v>20</v>
      </c>
      <c r="G100" s="87"/>
      <c r="H100" s="87"/>
      <c r="I100" s="86"/>
      <c r="J100" s="86"/>
      <c r="K100" s="86"/>
      <c r="L100" s="198">
        <v>23.4</v>
      </c>
      <c r="M100" s="140" t="s">
        <v>374</v>
      </c>
      <c r="N100" s="125">
        <v>2</v>
      </c>
      <c r="O100" s="126" t="s">
        <v>369</v>
      </c>
    </row>
    <row r="101" spans="1:15" ht="18.75" customHeight="1">
      <c r="A101" s="88">
        <v>12</v>
      </c>
      <c r="B101" s="356"/>
      <c r="C101" s="108" t="s">
        <v>198</v>
      </c>
      <c r="D101" s="178" t="s">
        <v>375</v>
      </c>
      <c r="E101" s="177"/>
      <c r="F101" s="108">
        <v>5</v>
      </c>
      <c r="G101" s="87"/>
      <c r="H101" s="87"/>
      <c r="I101" s="108"/>
      <c r="J101" s="108"/>
      <c r="K101" s="108"/>
      <c r="L101" s="199"/>
      <c r="M101" s="200" t="s">
        <v>376</v>
      </c>
      <c r="N101" s="125"/>
      <c r="O101" s="126" t="s">
        <v>369</v>
      </c>
    </row>
    <row r="102" spans="1:15" ht="18.75" customHeight="1">
      <c r="A102" s="88">
        <v>13</v>
      </c>
      <c r="B102" s="356"/>
      <c r="C102" s="305" t="s">
        <v>377</v>
      </c>
      <c r="D102" s="102" t="s">
        <v>378</v>
      </c>
      <c r="E102" s="91"/>
      <c r="F102" s="86">
        <v>20</v>
      </c>
      <c r="G102" s="87"/>
      <c r="H102" s="87"/>
      <c r="I102" s="86"/>
      <c r="J102" s="86"/>
      <c r="K102" s="86"/>
      <c r="L102" s="190">
        <v>50</v>
      </c>
      <c r="M102" s="140" t="s">
        <v>379</v>
      </c>
      <c r="N102" s="125">
        <v>0</v>
      </c>
      <c r="O102" s="126" t="s">
        <v>283</v>
      </c>
    </row>
    <row r="103" spans="1:15" ht="18.75" customHeight="1">
      <c r="A103" s="88">
        <v>14</v>
      </c>
      <c r="B103" s="356"/>
      <c r="C103" s="86" t="s">
        <v>380</v>
      </c>
      <c r="D103" s="90" t="s">
        <v>381</v>
      </c>
      <c r="E103" s="91" t="s">
        <v>169</v>
      </c>
      <c r="F103" s="86">
        <v>3</v>
      </c>
      <c r="G103" s="87"/>
      <c r="H103" s="87"/>
      <c r="I103" s="86"/>
      <c r="J103" s="86"/>
      <c r="K103" s="86"/>
      <c r="L103" s="190">
        <v>10</v>
      </c>
      <c r="M103" s="140" t="s">
        <v>382</v>
      </c>
      <c r="N103" s="125">
        <v>0</v>
      </c>
      <c r="O103" s="126" t="s">
        <v>283</v>
      </c>
    </row>
    <row r="104" spans="1:15" ht="18.75" customHeight="1">
      <c r="A104" s="88">
        <v>15</v>
      </c>
      <c r="B104" s="356"/>
      <c r="C104" s="86" t="s">
        <v>383</v>
      </c>
      <c r="D104" s="90" t="s">
        <v>384</v>
      </c>
      <c r="E104" s="91" t="s">
        <v>169</v>
      </c>
      <c r="F104" s="86">
        <v>10</v>
      </c>
      <c r="G104" s="87"/>
      <c r="H104" s="87"/>
      <c r="I104" s="86"/>
      <c r="J104" s="86"/>
      <c r="K104" s="86"/>
      <c r="L104" s="190">
        <v>15</v>
      </c>
      <c r="M104" s="140" t="s">
        <v>385</v>
      </c>
      <c r="N104" s="125">
        <v>0</v>
      </c>
      <c r="O104" s="126" t="s">
        <v>283</v>
      </c>
    </row>
    <row r="105" spans="1:15" ht="20.25" customHeight="1">
      <c r="A105" s="88">
        <v>16</v>
      </c>
      <c r="B105" s="356"/>
      <c r="C105" s="305" t="s">
        <v>386</v>
      </c>
      <c r="D105" s="102" t="s">
        <v>387</v>
      </c>
      <c r="E105" s="91"/>
      <c r="F105" s="86">
        <f>5+5</f>
        <v>10</v>
      </c>
      <c r="G105" s="87"/>
      <c r="H105" s="87"/>
      <c r="I105" s="86"/>
      <c r="J105" s="86"/>
      <c r="K105" s="86"/>
      <c r="L105" s="186">
        <v>15.77</v>
      </c>
      <c r="M105" s="140" t="s">
        <v>388</v>
      </c>
      <c r="N105" s="125">
        <v>0</v>
      </c>
      <c r="O105" s="126" t="s">
        <v>389</v>
      </c>
    </row>
    <row r="106" spans="1:15" ht="20.25" customHeight="1">
      <c r="A106" s="88">
        <v>17</v>
      </c>
      <c r="B106" s="356"/>
      <c r="C106" s="86">
        <v>1401010014</v>
      </c>
      <c r="D106" s="90" t="s">
        <v>390</v>
      </c>
      <c r="E106" s="91" t="s">
        <v>169</v>
      </c>
      <c r="F106" s="86">
        <v>8</v>
      </c>
      <c r="G106" s="87"/>
      <c r="H106" s="87"/>
      <c r="I106" s="86"/>
      <c r="J106" s="86"/>
      <c r="K106" s="86"/>
      <c r="L106" s="190">
        <v>20</v>
      </c>
      <c r="M106" s="140" t="s">
        <v>391</v>
      </c>
      <c r="N106" s="125">
        <v>0</v>
      </c>
      <c r="O106" s="126" t="s">
        <v>245</v>
      </c>
    </row>
    <row r="107" spans="1:15" ht="18.75" hidden="1" customHeight="1">
      <c r="A107" s="88">
        <v>18</v>
      </c>
      <c r="B107" s="356"/>
      <c r="C107" s="86" t="s">
        <v>392</v>
      </c>
      <c r="D107" s="90" t="s">
        <v>393</v>
      </c>
      <c r="E107" s="91" t="s">
        <v>169</v>
      </c>
      <c r="F107" s="86"/>
      <c r="G107" s="87"/>
      <c r="H107" s="87"/>
      <c r="I107" s="86"/>
      <c r="J107" s="86"/>
      <c r="K107" s="86"/>
      <c r="L107" s="186" t="s">
        <v>173</v>
      </c>
      <c r="M107" s="140"/>
      <c r="N107" s="125">
        <v>0</v>
      </c>
      <c r="O107" s="126" t="s">
        <v>394</v>
      </c>
    </row>
    <row r="108" spans="1:15" ht="22.5" customHeight="1">
      <c r="A108" s="88">
        <v>18</v>
      </c>
      <c r="B108" s="356"/>
      <c r="C108" s="86">
        <v>1001010010</v>
      </c>
      <c r="D108" s="90" t="s">
        <v>395</v>
      </c>
      <c r="E108" s="91" t="s">
        <v>169</v>
      </c>
      <c r="F108" s="86">
        <v>5</v>
      </c>
      <c r="G108" s="87"/>
      <c r="H108" s="87"/>
      <c r="I108" s="86"/>
      <c r="J108" s="86"/>
      <c r="K108" s="86"/>
      <c r="L108" s="190">
        <v>6</v>
      </c>
      <c r="M108" s="140" t="s">
        <v>396</v>
      </c>
      <c r="N108" s="125">
        <v>0</v>
      </c>
      <c r="O108" s="126" t="s">
        <v>397</v>
      </c>
    </row>
    <row r="109" spans="1:15" ht="18.75" customHeight="1">
      <c r="A109" s="88">
        <v>19</v>
      </c>
      <c r="B109" s="356"/>
      <c r="C109" s="305" t="s">
        <v>386</v>
      </c>
      <c r="D109" s="102" t="s">
        <v>398</v>
      </c>
      <c r="E109" s="91"/>
      <c r="F109" s="86">
        <v>4</v>
      </c>
      <c r="G109" s="87"/>
      <c r="H109" s="87"/>
      <c r="I109" s="86"/>
      <c r="J109" s="86"/>
      <c r="K109" s="86"/>
      <c r="L109" s="190">
        <v>66</v>
      </c>
      <c r="M109" s="140" t="s">
        <v>399</v>
      </c>
      <c r="N109" s="125">
        <v>0</v>
      </c>
      <c r="O109" s="126" t="s">
        <v>400</v>
      </c>
    </row>
    <row r="110" spans="1:15" ht="33" customHeight="1">
      <c r="A110" s="88">
        <v>20</v>
      </c>
      <c r="B110" s="356"/>
      <c r="C110" s="86">
        <v>1801010018</v>
      </c>
      <c r="D110" s="102" t="s">
        <v>401</v>
      </c>
      <c r="E110" s="91"/>
      <c r="F110" s="86">
        <v>10</v>
      </c>
      <c r="G110" s="87"/>
      <c r="H110" s="87"/>
      <c r="I110" s="86"/>
      <c r="J110" s="86"/>
      <c r="K110" s="86"/>
      <c r="L110" s="190">
        <v>30</v>
      </c>
      <c r="M110" s="140" t="s">
        <v>402</v>
      </c>
      <c r="N110" s="125">
        <v>0</v>
      </c>
      <c r="O110" s="126" t="s">
        <v>403</v>
      </c>
    </row>
    <row r="111" spans="1:15" ht="47.25" customHeight="1">
      <c r="A111" s="88">
        <v>21</v>
      </c>
      <c r="B111" s="356"/>
      <c r="C111" s="86">
        <v>6301010063</v>
      </c>
      <c r="D111" s="102" t="s">
        <v>404</v>
      </c>
      <c r="E111" s="91"/>
      <c r="F111" s="86">
        <v>10</v>
      </c>
      <c r="G111" s="87"/>
      <c r="H111" s="87"/>
      <c r="I111" s="86"/>
      <c r="J111" s="86"/>
      <c r="K111" s="86"/>
      <c r="L111" s="190">
        <v>18</v>
      </c>
      <c r="M111" s="140" t="s">
        <v>405</v>
      </c>
      <c r="N111" s="125">
        <v>0</v>
      </c>
      <c r="O111" s="126" t="s">
        <v>88</v>
      </c>
    </row>
    <row r="112" spans="1:15" ht="19.5" customHeight="1">
      <c r="A112" s="88">
        <v>22</v>
      </c>
      <c r="B112" s="356"/>
      <c r="C112" s="86">
        <v>1901010019</v>
      </c>
      <c r="D112" s="102" t="s">
        <v>406</v>
      </c>
      <c r="E112" s="91"/>
      <c r="F112" s="86">
        <v>6</v>
      </c>
      <c r="G112" s="87"/>
      <c r="H112" s="87"/>
      <c r="I112" s="86"/>
      <c r="J112" s="86"/>
      <c r="K112" s="86"/>
      <c r="L112" s="190">
        <v>22</v>
      </c>
      <c r="M112" s="140" t="s">
        <v>407</v>
      </c>
      <c r="N112" s="125">
        <v>0</v>
      </c>
      <c r="O112" s="126" t="s">
        <v>408</v>
      </c>
    </row>
    <row r="113" spans="1:15" ht="36">
      <c r="A113" s="88">
        <v>23</v>
      </c>
      <c r="B113" s="356"/>
      <c r="C113" s="86">
        <v>2101010021</v>
      </c>
      <c r="D113" s="163" t="s">
        <v>409</v>
      </c>
      <c r="E113" s="91"/>
      <c r="F113" s="362">
        <v>15</v>
      </c>
      <c r="G113" s="87"/>
      <c r="H113" s="105"/>
      <c r="I113" s="104"/>
      <c r="J113" s="104"/>
      <c r="K113" s="104"/>
      <c r="L113" s="190">
        <v>20</v>
      </c>
      <c r="M113" s="140" t="s">
        <v>410</v>
      </c>
      <c r="N113" s="125">
        <v>0</v>
      </c>
      <c r="O113" s="126" t="s">
        <v>411</v>
      </c>
    </row>
    <row r="114" spans="1:15" ht="21" customHeight="1">
      <c r="A114" s="88">
        <v>24</v>
      </c>
      <c r="B114" s="356"/>
      <c r="C114" s="89" t="s">
        <v>412</v>
      </c>
      <c r="D114" s="102" t="s">
        <v>413</v>
      </c>
      <c r="E114" s="91" t="s">
        <v>169</v>
      </c>
      <c r="F114" s="363"/>
      <c r="G114" s="87"/>
      <c r="H114" s="87"/>
      <c r="I114" s="87"/>
      <c r="J114" s="87"/>
      <c r="K114" s="87"/>
      <c r="L114" s="186"/>
      <c r="M114" s="140" t="s">
        <v>414</v>
      </c>
      <c r="N114" s="125">
        <v>0</v>
      </c>
      <c r="O114" s="126" t="s">
        <v>411</v>
      </c>
    </row>
    <row r="115" spans="1:15" ht="18.75" customHeight="1">
      <c r="A115" s="88">
        <v>25</v>
      </c>
      <c r="B115" s="356"/>
      <c r="C115" s="86">
        <v>2201010022</v>
      </c>
      <c r="D115" s="102" t="s">
        <v>415</v>
      </c>
      <c r="E115" s="91"/>
      <c r="F115" s="86">
        <v>6</v>
      </c>
      <c r="G115" s="87"/>
      <c r="H115" s="87"/>
      <c r="I115" s="86"/>
      <c r="J115" s="86"/>
      <c r="K115" s="86"/>
      <c r="L115" s="190">
        <v>8</v>
      </c>
      <c r="M115" s="191" t="s">
        <v>416</v>
      </c>
      <c r="N115" s="125">
        <v>0</v>
      </c>
      <c r="O115" s="126" t="s">
        <v>417</v>
      </c>
    </row>
    <row r="116" spans="1:15" ht="18.75" customHeight="1">
      <c r="A116" s="88">
        <v>26</v>
      </c>
      <c r="B116" s="356"/>
      <c r="C116" s="86">
        <v>2501010025</v>
      </c>
      <c r="D116" s="90" t="s">
        <v>418</v>
      </c>
      <c r="E116" s="91" t="s">
        <v>169</v>
      </c>
      <c r="F116" s="86">
        <v>40.39</v>
      </c>
      <c r="G116" s="87"/>
      <c r="H116" s="87"/>
      <c r="I116" s="86"/>
      <c r="J116" s="86"/>
      <c r="K116" s="86"/>
      <c r="L116" s="186">
        <f>40.39+2</f>
        <v>42.39</v>
      </c>
      <c r="M116" s="140" t="s">
        <v>419</v>
      </c>
      <c r="N116" s="125">
        <v>0</v>
      </c>
      <c r="O116" s="126" t="s">
        <v>420</v>
      </c>
    </row>
    <row r="117" spans="1:15" ht="20.25" customHeight="1">
      <c r="A117" s="97">
        <v>27</v>
      </c>
      <c r="B117" s="357"/>
      <c r="C117" s="179" t="s">
        <v>421</v>
      </c>
      <c r="D117" s="180" t="s">
        <v>422</v>
      </c>
      <c r="E117" s="170" t="s">
        <v>169</v>
      </c>
      <c r="F117" s="171">
        <v>44.1</v>
      </c>
      <c r="G117" s="87"/>
      <c r="H117" s="105"/>
      <c r="I117" s="171"/>
      <c r="J117" s="171"/>
      <c r="K117" s="171"/>
      <c r="L117" s="192">
        <v>44.1</v>
      </c>
      <c r="M117" s="193" t="s">
        <v>423</v>
      </c>
      <c r="N117" s="194">
        <v>0</v>
      </c>
      <c r="O117" s="147" t="s">
        <v>420</v>
      </c>
    </row>
    <row r="118" spans="1:15" ht="21.75" customHeight="1">
      <c r="A118" s="173">
        <v>1</v>
      </c>
      <c r="B118" s="358" t="s">
        <v>424</v>
      </c>
      <c r="C118" s="87" t="s">
        <v>425</v>
      </c>
      <c r="D118" s="175" t="s">
        <v>426</v>
      </c>
      <c r="E118" s="174" t="s">
        <v>427</v>
      </c>
      <c r="F118" s="87">
        <v>400</v>
      </c>
      <c r="G118" s="87"/>
      <c r="H118" s="87"/>
      <c r="I118" s="87"/>
      <c r="J118" s="87"/>
      <c r="K118" s="87"/>
      <c r="L118" s="195">
        <v>1737.51</v>
      </c>
      <c r="M118" s="196" t="s">
        <v>428</v>
      </c>
      <c r="N118" s="197">
        <v>100</v>
      </c>
      <c r="O118" s="188" t="s">
        <v>203</v>
      </c>
    </row>
    <row r="119" spans="1:15" ht="21.75" customHeight="1">
      <c r="A119" s="88">
        <v>2</v>
      </c>
      <c r="B119" s="350"/>
      <c r="C119" s="86"/>
      <c r="D119" s="90" t="s">
        <v>429</v>
      </c>
      <c r="E119" s="91"/>
      <c r="F119" s="86">
        <v>1196</v>
      </c>
      <c r="G119" s="87"/>
      <c r="H119" s="87"/>
      <c r="I119" s="86"/>
      <c r="J119" s="86"/>
      <c r="K119" s="86"/>
      <c r="L119" s="190">
        <v>1196</v>
      </c>
      <c r="M119" s="140" t="s">
        <v>430</v>
      </c>
      <c r="N119" s="125"/>
      <c r="O119" s="126" t="s">
        <v>203</v>
      </c>
    </row>
    <row r="120" spans="1:15" ht="21.75" customHeight="1">
      <c r="A120" s="97">
        <v>3</v>
      </c>
      <c r="B120" s="354"/>
      <c r="C120" s="171" t="s">
        <v>431</v>
      </c>
      <c r="D120" s="172" t="s">
        <v>432</v>
      </c>
      <c r="E120" s="170" t="s">
        <v>427</v>
      </c>
      <c r="F120" s="171">
        <v>100</v>
      </c>
      <c r="G120" s="87"/>
      <c r="H120" s="105"/>
      <c r="I120" s="171"/>
      <c r="J120" s="171"/>
      <c r="K120" s="171"/>
      <c r="L120" s="192">
        <v>199.96</v>
      </c>
      <c r="M120" s="193" t="s">
        <v>433</v>
      </c>
      <c r="N120" s="194">
        <v>0</v>
      </c>
      <c r="O120" s="147" t="s">
        <v>434</v>
      </c>
    </row>
    <row r="121" spans="1:15" ht="24">
      <c r="A121" s="173">
        <v>1</v>
      </c>
      <c r="B121" s="355" t="s">
        <v>435</v>
      </c>
      <c r="C121" s="174">
        <v>2201010322</v>
      </c>
      <c r="D121" s="175" t="s">
        <v>436</v>
      </c>
      <c r="E121" s="174" t="s">
        <v>427</v>
      </c>
      <c r="F121" s="87">
        <v>200</v>
      </c>
      <c r="G121" s="87"/>
      <c r="H121" s="87"/>
      <c r="I121" s="87"/>
      <c r="J121" s="87"/>
      <c r="K121" s="87"/>
      <c r="L121" s="195">
        <f>303.71+50</f>
        <v>353.71</v>
      </c>
      <c r="M121" s="201" t="s">
        <v>437</v>
      </c>
      <c r="N121" s="197">
        <v>608.24699999999996</v>
      </c>
      <c r="O121" s="188" t="s">
        <v>417</v>
      </c>
    </row>
    <row r="122" spans="1:15" ht="20.25" customHeight="1">
      <c r="A122" s="173">
        <v>2</v>
      </c>
      <c r="B122" s="355"/>
      <c r="C122" s="174" t="s">
        <v>198</v>
      </c>
      <c r="D122" s="175" t="s">
        <v>438</v>
      </c>
      <c r="E122" s="174"/>
      <c r="F122" s="87">
        <v>985.42</v>
      </c>
      <c r="G122" s="87"/>
      <c r="H122" s="87"/>
      <c r="I122" s="87"/>
      <c r="J122" s="87"/>
      <c r="K122" s="87"/>
      <c r="L122" s="195">
        <f>699.66+285.76</f>
        <v>985.42</v>
      </c>
      <c r="M122" s="201" t="s">
        <v>439</v>
      </c>
      <c r="N122" s="197"/>
      <c r="O122" s="188" t="s">
        <v>88</v>
      </c>
    </row>
    <row r="123" spans="1:15" ht="18.75" customHeight="1">
      <c r="A123" s="88">
        <v>3</v>
      </c>
      <c r="B123" s="356"/>
      <c r="C123" s="89" t="s">
        <v>440</v>
      </c>
      <c r="D123" s="181" t="s">
        <v>441</v>
      </c>
      <c r="E123" s="91" t="s">
        <v>427</v>
      </c>
      <c r="F123" s="86">
        <v>200</v>
      </c>
      <c r="G123" s="87"/>
      <c r="H123" s="87"/>
      <c r="I123" s="86"/>
      <c r="J123" s="86"/>
      <c r="K123" s="86"/>
      <c r="L123" s="186">
        <v>813</v>
      </c>
      <c r="M123" s="124" t="s">
        <v>442</v>
      </c>
      <c r="N123" s="125">
        <v>170</v>
      </c>
      <c r="O123" s="126" t="s">
        <v>88</v>
      </c>
    </row>
    <row r="124" spans="1:15" ht="21.75" customHeight="1">
      <c r="A124" s="168">
        <v>4</v>
      </c>
      <c r="B124" s="359"/>
      <c r="C124" s="183" t="s">
        <v>443</v>
      </c>
      <c r="D124" s="184" t="s">
        <v>444</v>
      </c>
      <c r="E124" s="182" t="s">
        <v>427</v>
      </c>
      <c r="F124" s="185">
        <f>81.57-10.6</f>
        <v>70.97</v>
      </c>
      <c r="G124" s="87"/>
      <c r="H124" s="105"/>
      <c r="I124" s="185"/>
      <c r="J124" s="185"/>
      <c r="K124" s="185"/>
      <c r="L124" s="202"/>
      <c r="M124" s="203" t="s">
        <v>445</v>
      </c>
      <c r="N124" s="153">
        <v>0</v>
      </c>
      <c r="O124" s="154" t="s">
        <v>88</v>
      </c>
    </row>
    <row r="125" spans="1:15" ht="20.25" customHeight="1">
      <c r="A125" s="82">
        <v>1</v>
      </c>
      <c r="B125" s="353" t="s">
        <v>446</v>
      </c>
      <c r="C125" s="100">
        <v>2301010123</v>
      </c>
      <c r="D125" s="84" t="s">
        <v>447</v>
      </c>
      <c r="E125" s="85" t="s">
        <v>427</v>
      </c>
      <c r="F125" s="100">
        <v>200</v>
      </c>
      <c r="G125" s="87"/>
      <c r="H125" s="87"/>
      <c r="I125" s="100"/>
      <c r="J125" s="100"/>
      <c r="K125" s="100"/>
      <c r="L125" s="204">
        <v>431.82</v>
      </c>
      <c r="M125" s="189" t="s">
        <v>448</v>
      </c>
      <c r="N125" s="121">
        <v>500</v>
      </c>
      <c r="O125" s="122" t="s">
        <v>434</v>
      </c>
    </row>
    <row r="126" spans="1:15" ht="20.25" customHeight="1">
      <c r="A126" s="88">
        <v>2</v>
      </c>
      <c r="B126" s="350"/>
      <c r="C126" s="86"/>
      <c r="D126" s="90" t="s">
        <v>449</v>
      </c>
      <c r="E126" s="91"/>
      <c r="F126" s="86">
        <v>170</v>
      </c>
      <c r="G126" s="87"/>
      <c r="H126" s="87"/>
      <c r="I126" s="86"/>
      <c r="J126" s="86"/>
      <c r="K126" s="86"/>
      <c r="L126" s="186">
        <v>170</v>
      </c>
      <c r="M126" s="140" t="s">
        <v>450</v>
      </c>
      <c r="N126" s="125"/>
      <c r="O126" s="126" t="s">
        <v>434</v>
      </c>
    </row>
    <row r="127" spans="1:15" ht="27.75" customHeight="1">
      <c r="A127" s="88">
        <v>3</v>
      </c>
      <c r="B127" s="350"/>
      <c r="C127" s="86">
        <v>2601010026</v>
      </c>
      <c r="D127" s="90" t="s">
        <v>451</v>
      </c>
      <c r="E127" s="91" t="s">
        <v>169</v>
      </c>
      <c r="F127" s="86">
        <v>1300</v>
      </c>
      <c r="G127" s="87"/>
      <c r="H127" s="87"/>
      <c r="I127" s="86"/>
      <c r="J127" s="86"/>
      <c r="K127" s="86"/>
      <c r="L127" s="186">
        <v>1712.5</v>
      </c>
      <c r="M127" s="140" t="s">
        <v>452</v>
      </c>
      <c r="N127" s="125">
        <v>610</v>
      </c>
      <c r="O127" s="126" t="s">
        <v>434</v>
      </c>
    </row>
    <row r="128" spans="1:15" ht="18.75" customHeight="1">
      <c r="A128" s="88">
        <v>4</v>
      </c>
      <c r="B128" s="350"/>
      <c r="C128" s="89" t="s">
        <v>453</v>
      </c>
      <c r="D128" s="90" t="s">
        <v>454</v>
      </c>
      <c r="E128" s="91" t="s">
        <v>169</v>
      </c>
      <c r="F128" s="86">
        <v>724.77</v>
      </c>
      <c r="G128" s="87"/>
      <c r="H128" s="87"/>
      <c r="I128" s="86"/>
      <c r="J128" s="86"/>
      <c r="K128" s="86"/>
      <c r="L128" s="186">
        <v>724.77</v>
      </c>
      <c r="M128" s="205" t="s">
        <v>455</v>
      </c>
      <c r="N128" s="125">
        <v>380</v>
      </c>
      <c r="O128" s="126" t="s">
        <v>434</v>
      </c>
    </row>
    <row r="129" spans="1:15" ht="24.75" customHeight="1">
      <c r="A129" s="88">
        <v>5</v>
      </c>
      <c r="B129" s="350"/>
      <c r="C129" s="86">
        <v>2301010923</v>
      </c>
      <c r="D129" s="90" t="s">
        <v>456</v>
      </c>
      <c r="E129" s="91" t="s">
        <v>169</v>
      </c>
      <c r="F129" s="86">
        <v>680</v>
      </c>
      <c r="G129" s="87"/>
      <c r="H129" s="87"/>
      <c r="I129" s="86"/>
      <c r="J129" s="86"/>
      <c r="K129" s="86"/>
      <c r="L129" s="190">
        <v>685</v>
      </c>
      <c r="M129" s="140" t="s">
        <v>457</v>
      </c>
      <c r="N129" s="125">
        <v>0</v>
      </c>
      <c r="O129" s="126" t="s">
        <v>434</v>
      </c>
    </row>
    <row r="130" spans="1:15" ht="27" customHeight="1">
      <c r="A130" s="88">
        <v>6</v>
      </c>
      <c r="B130" s="350"/>
      <c r="C130" s="86">
        <v>1501012015</v>
      </c>
      <c r="D130" s="90" t="s">
        <v>458</v>
      </c>
      <c r="E130" s="91" t="s">
        <v>169</v>
      </c>
      <c r="F130" s="86">
        <v>70</v>
      </c>
      <c r="G130" s="87"/>
      <c r="H130" s="87"/>
      <c r="I130" s="86"/>
      <c r="J130" s="86"/>
      <c r="K130" s="86"/>
      <c r="L130" s="186">
        <v>110.42100000000001</v>
      </c>
      <c r="M130" s="140" t="s">
        <v>459</v>
      </c>
      <c r="N130" s="125">
        <v>25</v>
      </c>
      <c r="O130" s="126" t="s">
        <v>249</v>
      </c>
    </row>
    <row r="131" spans="1:15" ht="21" customHeight="1">
      <c r="A131" s="88">
        <v>7</v>
      </c>
      <c r="B131" s="350"/>
      <c r="C131" s="86">
        <v>2401010224</v>
      </c>
      <c r="D131" s="90" t="s">
        <v>460</v>
      </c>
      <c r="E131" s="91"/>
      <c r="F131" s="86">
        <v>45</v>
      </c>
      <c r="G131" s="87"/>
      <c r="H131" s="87"/>
      <c r="I131" s="86"/>
      <c r="J131" s="86"/>
      <c r="K131" s="86"/>
      <c r="L131" s="186">
        <f>100.03-10</f>
        <v>90.03</v>
      </c>
      <c r="M131" s="140" t="s">
        <v>461</v>
      </c>
      <c r="N131" s="125">
        <v>14</v>
      </c>
      <c r="O131" s="126" t="s">
        <v>394</v>
      </c>
    </row>
    <row r="132" spans="1:15" ht="18.75" customHeight="1">
      <c r="A132" s="88">
        <v>8</v>
      </c>
      <c r="B132" s="350"/>
      <c r="C132" s="305" t="s">
        <v>462</v>
      </c>
      <c r="D132" s="90" t="s">
        <v>463</v>
      </c>
      <c r="E132" s="91" t="s">
        <v>169</v>
      </c>
      <c r="F132" s="86">
        <v>80</v>
      </c>
      <c r="G132" s="87"/>
      <c r="H132" s="87"/>
      <c r="I132" s="86"/>
      <c r="J132" s="86"/>
      <c r="K132" s="86"/>
      <c r="L132" s="190">
        <v>100</v>
      </c>
      <c r="M132" s="140" t="s">
        <v>464</v>
      </c>
      <c r="N132" s="125">
        <v>31</v>
      </c>
      <c r="O132" s="126" t="s">
        <v>352</v>
      </c>
    </row>
    <row r="133" spans="1:15" ht="18.75" customHeight="1">
      <c r="A133" s="88">
        <v>9</v>
      </c>
      <c r="B133" s="350"/>
      <c r="C133" s="86" t="s">
        <v>465</v>
      </c>
      <c r="D133" s="90" t="s">
        <v>466</v>
      </c>
      <c r="E133" s="91" t="s">
        <v>169</v>
      </c>
      <c r="F133" s="86">
        <v>10</v>
      </c>
      <c r="G133" s="87"/>
      <c r="H133" s="87"/>
      <c r="I133" s="86"/>
      <c r="J133" s="86"/>
      <c r="K133" s="86"/>
      <c r="L133" s="226">
        <v>15</v>
      </c>
      <c r="M133" s="191" t="s">
        <v>467</v>
      </c>
      <c r="N133" s="125">
        <v>0</v>
      </c>
      <c r="O133" s="126" t="s">
        <v>468</v>
      </c>
    </row>
    <row r="134" spans="1:15" ht="18.75" customHeight="1">
      <c r="A134" s="88">
        <v>10</v>
      </c>
      <c r="B134" s="350"/>
      <c r="C134" s="106" t="s">
        <v>469</v>
      </c>
      <c r="D134" s="90" t="s">
        <v>470</v>
      </c>
      <c r="E134" s="91"/>
      <c r="F134" s="86">
        <v>30</v>
      </c>
      <c r="G134" s="87"/>
      <c r="H134" s="87"/>
      <c r="I134" s="86"/>
      <c r="J134" s="86"/>
      <c r="K134" s="86"/>
      <c r="L134" s="190">
        <v>30</v>
      </c>
      <c r="M134" s="140" t="s">
        <v>471</v>
      </c>
      <c r="N134" s="227">
        <v>30</v>
      </c>
      <c r="O134" s="228" t="s">
        <v>88</v>
      </c>
    </row>
    <row r="135" spans="1:15" ht="18.75" customHeight="1">
      <c r="A135" s="88">
        <v>11</v>
      </c>
      <c r="B135" s="360"/>
      <c r="C135" s="206" t="s">
        <v>198</v>
      </c>
      <c r="D135" s="94" t="s">
        <v>472</v>
      </c>
      <c r="E135" s="95"/>
      <c r="F135" s="104">
        <v>798.84</v>
      </c>
      <c r="G135" s="87"/>
      <c r="H135" s="105"/>
      <c r="I135" s="104"/>
      <c r="J135" s="104"/>
      <c r="K135" s="104"/>
      <c r="L135" s="229"/>
      <c r="M135" s="152" t="s">
        <v>473</v>
      </c>
      <c r="N135" s="230"/>
      <c r="O135" s="231" t="s">
        <v>88</v>
      </c>
    </row>
    <row r="136" spans="1:15" ht="18.75" customHeight="1">
      <c r="A136" s="97">
        <v>12</v>
      </c>
      <c r="B136" s="354"/>
      <c r="C136" s="171" t="s">
        <v>474</v>
      </c>
      <c r="D136" s="172" t="s">
        <v>475</v>
      </c>
      <c r="E136" s="170" t="s">
        <v>169</v>
      </c>
      <c r="F136" s="171">
        <v>160</v>
      </c>
      <c r="G136" s="87"/>
      <c r="H136" s="105"/>
      <c r="I136" s="171"/>
      <c r="J136" s="171"/>
      <c r="K136" s="171"/>
      <c r="L136" s="232">
        <v>160</v>
      </c>
      <c r="M136" s="193" t="s">
        <v>476</v>
      </c>
      <c r="N136" s="194">
        <v>0</v>
      </c>
      <c r="O136" s="147" t="s">
        <v>88</v>
      </c>
    </row>
    <row r="137" spans="1:15" ht="18.75" customHeight="1">
      <c r="A137" s="173">
        <v>1</v>
      </c>
      <c r="B137" s="358" t="s">
        <v>477</v>
      </c>
      <c r="C137" s="87" t="s">
        <v>478</v>
      </c>
      <c r="D137" s="175" t="s">
        <v>479</v>
      </c>
      <c r="E137" s="174" t="s">
        <v>169</v>
      </c>
      <c r="F137" s="87">
        <v>80</v>
      </c>
      <c r="G137" s="87"/>
      <c r="H137" s="87"/>
      <c r="I137" s="87"/>
      <c r="J137" s="87"/>
      <c r="K137" s="87"/>
      <c r="L137" s="233">
        <v>80</v>
      </c>
      <c r="M137" s="196" t="s">
        <v>146</v>
      </c>
      <c r="N137" s="197">
        <v>25</v>
      </c>
      <c r="O137" s="188" t="s">
        <v>88</v>
      </c>
    </row>
    <row r="138" spans="1:15" ht="18.75" customHeight="1">
      <c r="A138" s="88">
        <v>2</v>
      </c>
      <c r="B138" s="350"/>
      <c r="C138" s="86" t="s">
        <v>480</v>
      </c>
      <c r="D138" s="90" t="s">
        <v>481</v>
      </c>
      <c r="E138" s="91" t="s">
        <v>169</v>
      </c>
      <c r="F138" s="86">
        <v>30</v>
      </c>
      <c r="G138" s="87"/>
      <c r="H138" s="87"/>
      <c r="I138" s="86"/>
      <c r="J138" s="86"/>
      <c r="K138" s="86"/>
      <c r="L138" s="190">
        <v>50</v>
      </c>
      <c r="M138" s="140" t="s">
        <v>146</v>
      </c>
      <c r="N138" s="125">
        <v>0</v>
      </c>
      <c r="O138" s="126" t="s">
        <v>88</v>
      </c>
    </row>
    <row r="139" spans="1:15" ht="18.75" customHeight="1">
      <c r="A139" s="88">
        <v>3</v>
      </c>
      <c r="B139" s="350"/>
      <c r="C139" s="86">
        <v>1801010818</v>
      </c>
      <c r="D139" s="90" t="s">
        <v>482</v>
      </c>
      <c r="E139" s="91" t="s">
        <v>169</v>
      </c>
      <c r="F139" s="86">
        <v>90</v>
      </c>
      <c r="G139" s="87"/>
      <c r="H139" s="87"/>
      <c r="I139" s="86"/>
      <c r="J139" s="86"/>
      <c r="K139" s="86"/>
      <c r="L139" s="190">
        <v>90</v>
      </c>
      <c r="M139" s="140" t="s">
        <v>483</v>
      </c>
      <c r="N139" s="125">
        <v>0</v>
      </c>
      <c r="O139" s="126" t="s">
        <v>88</v>
      </c>
    </row>
    <row r="140" spans="1:15" ht="18.75" customHeight="1">
      <c r="A140" s="88">
        <v>4</v>
      </c>
      <c r="B140" s="350"/>
      <c r="C140" s="91" t="s">
        <v>484</v>
      </c>
      <c r="D140" s="90" t="s">
        <v>485</v>
      </c>
      <c r="E140" s="91" t="s">
        <v>169</v>
      </c>
      <c r="F140" s="86">
        <v>1300</v>
      </c>
      <c r="G140" s="87"/>
      <c r="H140" s="87"/>
      <c r="I140" s="86"/>
      <c r="J140" s="86"/>
      <c r="K140" s="86"/>
      <c r="L140" s="190">
        <v>1300</v>
      </c>
      <c r="M140" s="140" t="s">
        <v>486</v>
      </c>
      <c r="N140" s="125">
        <v>0</v>
      </c>
      <c r="O140" s="228" t="s">
        <v>88</v>
      </c>
    </row>
    <row r="141" spans="1:15" s="69" customFormat="1" ht="18.75" customHeight="1">
      <c r="A141" s="207"/>
      <c r="B141" s="208"/>
      <c r="C141" s="209"/>
      <c r="D141" s="209" t="s">
        <v>487</v>
      </c>
      <c r="E141" s="209"/>
      <c r="F141" s="210">
        <f>SUM(F3:F140)</f>
        <v>53397.026629999993</v>
      </c>
      <c r="G141" s="87"/>
      <c r="H141" s="105"/>
      <c r="I141" s="210"/>
      <c r="J141" s="210"/>
      <c r="K141" s="210"/>
      <c r="L141" s="234">
        <f>SUM(L3:L140)</f>
        <v>59593.190799999989</v>
      </c>
      <c r="M141" s="235"/>
      <c r="N141" s="236">
        <v>20954.972000000002</v>
      </c>
      <c r="O141" s="237"/>
    </row>
    <row r="142" spans="1:15" s="69" customFormat="1" ht="18.75" customHeight="1">
      <c r="A142" s="173">
        <v>1</v>
      </c>
      <c r="B142" s="358" t="s">
        <v>488</v>
      </c>
      <c r="C142" s="87"/>
      <c r="D142" s="211" t="s">
        <v>489</v>
      </c>
      <c r="E142" s="87"/>
      <c r="F142" s="212">
        <v>9900</v>
      </c>
      <c r="G142" s="87"/>
      <c r="H142" s="87"/>
      <c r="I142" s="212"/>
      <c r="J142" s="212"/>
      <c r="K142" s="212"/>
      <c r="L142" s="195">
        <v>9900</v>
      </c>
      <c r="M142" s="196"/>
      <c r="N142" s="197"/>
      <c r="O142" s="238" t="s">
        <v>417</v>
      </c>
    </row>
    <row r="143" spans="1:15" s="69" customFormat="1" ht="18.75" customHeight="1">
      <c r="A143" s="88">
        <v>2</v>
      </c>
      <c r="B143" s="361"/>
      <c r="C143" s="86"/>
      <c r="D143" s="165" t="s">
        <v>490</v>
      </c>
      <c r="E143" s="86"/>
      <c r="F143" s="213">
        <v>4370</v>
      </c>
      <c r="G143" s="87"/>
      <c r="H143" s="87"/>
      <c r="I143" s="213"/>
      <c r="J143" s="213"/>
      <c r="K143" s="213"/>
      <c r="L143" s="186">
        <v>4370</v>
      </c>
      <c r="M143" s="140"/>
      <c r="N143" s="125"/>
      <c r="O143" s="228" t="s">
        <v>203</v>
      </c>
    </row>
    <row r="144" spans="1:15" s="69" customFormat="1" ht="18.75" customHeight="1">
      <c r="A144" s="88">
        <v>3</v>
      </c>
      <c r="B144" s="361"/>
      <c r="C144" s="86"/>
      <c r="D144" s="165" t="s">
        <v>491</v>
      </c>
      <c r="E144" s="86"/>
      <c r="F144" s="213">
        <v>5075</v>
      </c>
      <c r="G144" s="87"/>
      <c r="H144" s="87"/>
      <c r="I144" s="213"/>
      <c r="J144" s="213"/>
      <c r="K144" s="213"/>
      <c r="L144" s="186">
        <v>5075</v>
      </c>
      <c r="M144" s="140"/>
      <c r="N144" s="125"/>
      <c r="O144" s="228" t="s">
        <v>203</v>
      </c>
    </row>
    <row r="145" spans="1:15" s="69" customFormat="1" ht="18.75" customHeight="1">
      <c r="A145" s="168">
        <v>4</v>
      </c>
      <c r="B145" s="362"/>
      <c r="C145" s="104"/>
      <c r="D145" s="214" t="s">
        <v>492</v>
      </c>
      <c r="E145" s="104"/>
      <c r="F145" s="215">
        <v>1355</v>
      </c>
      <c r="G145" s="87"/>
      <c r="H145" s="105"/>
      <c r="I145" s="215"/>
      <c r="J145" s="215"/>
      <c r="K145" s="215"/>
      <c r="L145" s="239">
        <v>1355</v>
      </c>
      <c r="M145" s="152"/>
      <c r="N145" s="153"/>
      <c r="O145" s="231" t="s">
        <v>493</v>
      </c>
    </row>
    <row r="146" spans="1:15" ht="18.75" customHeight="1">
      <c r="A146" s="216"/>
      <c r="B146" s="217"/>
      <c r="C146" s="217"/>
      <c r="D146" s="218" t="s">
        <v>494</v>
      </c>
      <c r="E146" s="218"/>
      <c r="F146" s="210">
        <f>SUM(F141:F145)</f>
        <v>74097.026629999993</v>
      </c>
      <c r="G146" s="87"/>
      <c r="H146" s="105"/>
      <c r="I146" s="210"/>
      <c r="J146" s="210"/>
      <c r="K146" s="210"/>
      <c r="L146" s="234">
        <f>SUM(L141:L145)</f>
        <v>80293.190799999982</v>
      </c>
      <c r="M146" s="240"/>
      <c r="N146" s="241"/>
      <c r="O146" s="242"/>
    </row>
    <row r="147" spans="1:15" ht="18.75" customHeight="1">
      <c r="A147" s="219"/>
      <c r="B147" s="219"/>
      <c r="C147" s="219"/>
      <c r="D147" s="220"/>
      <c r="E147" s="221"/>
      <c r="F147" s="222">
        <v>53397.029999999992</v>
      </c>
      <c r="G147" s="87"/>
      <c r="H147" s="223"/>
      <c r="I147" s="222"/>
      <c r="J147" s="222"/>
      <c r="K147" s="222"/>
      <c r="L147" s="243"/>
      <c r="M147" s="244"/>
      <c r="N147" s="245"/>
      <c r="O147" s="223"/>
    </row>
    <row r="148" spans="1:15" s="68" customFormat="1" ht="18.75" customHeight="1">
      <c r="A148" s="224" t="s">
        <v>495</v>
      </c>
      <c r="B148" s="224"/>
      <c r="C148" s="224"/>
      <c r="D148" s="224"/>
      <c r="E148" s="224"/>
      <c r="F148" s="222">
        <f>F147-F141</f>
        <v>3.3699999985401519E-3</v>
      </c>
      <c r="G148" s="87"/>
      <c r="H148" s="223"/>
      <c r="I148" s="222"/>
      <c r="J148" s="222"/>
      <c r="K148" s="222"/>
      <c r="L148" s="222"/>
      <c r="M148" s="341" t="s">
        <v>496</v>
      </c>
      <c r="N148" s="245"/>
      <c r="O148" s="225"/>
    </row>
    <row r="149" spans="1:15" s="68" customFormat="1" ht="18.75" customHeight="1">
      <c r="A149" s="224" t="s">
        <v>497</v>
      </c>
      <c r="B149" s="224"/>
      <c r="C149" s="224"/>
      <c r="D149" s="224"/>
      <c r="E149" s="224"/>
      <c r="F149" s="225"/>
      <c r="G149" s="87"/>
      <c r="H149" s="223"/>
      <c r="I149" s="225"/>
      <c r="J149" s="225"/>
      <c r="K149" s="225"/>
      <c r="L149" s="222"/>
      <c r="M149" s="341"/>
      <c r="N149" s="245"/>
      <c r="O149" s="225"/>
    </row>
    <row r="150" spans="1:15" s="68" customFormat="1" ht="18.75" customHeight="1">
      <c r="A150" s="224" t="s">
        <v>498</v>
      </c>
      <c r="B150" s="224"/>
      <c r="C150" s="224"/>
      <c r="D150" s="224"/>
      <c r="E150" s="224"/>
      <c r="F150" s="223"/>
      <c r="G150" s="87"/>
      <c r="H150" s="223"/>
      <c r="I150" s="223"/>
      <c r="J150" s="223"/>
      <c r="K150" s="223"/>
      <c r="L150" s="222"/>
      <c r="M150" s="341"/>
      <c r="N150" s="246"/>
      <c r="O150" s="225"/>
    </row>
    <row r="151" spans="1:15" ht="68.25" customHeight="1">
      <c r="A151" s="343"/>
      <c r="B151" s="344"/>
      <c r="C151" s="344"/>
      <c r="D151" s="344"/>
      <c r="E151" s="344"/>
      <c r="F151" s="344"/>
      <c r="G151" s="344"/>
      <c r="H151" s="344"/>
      <c r="I151" s="344"/>
      <c r="J151" s="344"/>
      <c r="K151" s="344"/>
      <c r="L151" s="344"/>
      <c r="M151" s="247"/>
      <c r="N151" s="246"/>
      <c r="O151" s="223"/>
    </row>
    <row r="152" spans="1:15" ht="18.75" customHeight="1">
      <c r="A152" s="219"/>
      <c r="B152" s="219"/>
      <c r="C152" s="219"/>
      <c r="D152" s="220"/>
      <c r="E152" s="221"/>
      <c r="F152" s="223"/>
      <c r="G152" s="223"/>
      <c r="H152" s="223"/>
      <c r="I152" s="223"/>
      <c r="J152" s="223"/>
      <c r="K152" s="223"/>
      <c r="L152" s="243"/>
      <c r="M152" s="247"/>
      <c r="N152" s="246"/>
      <c r="O152" s="223"/>
    </row>
    <row r="153" spans="1:15" ht="32.25" customHeight="1">
      <c r="A153" s="219"/>
      <c r="B153" s="219"/>
      <c r="C153" s="219"/>
      <c r="D153" s="220"/>
      <c r="E153" s="221"/>
      <c r="F153" s="223"/>
      <c r="G153" s="223"/>
      <c r="H153" s="223"/>
      <c r="I153" s="223"/>
      <c r="J153" s="223"/>
      <c r="K153" s="223"/>
      <c r="L153" s="243"/>
      <c r="M153" s="247"/>
      <c r="N153" s="246"/>
      <c r="O153" s="223"/>
    </row>
    <row r="154" spans="1:15" ht="32.25" customHeight="1"/>
  </sheetData>
  <mergeCells count="24">
    <mergeCell ref="M148:M150"/>
    <mergeCell ref="A1:O1"/>
    <mergeCell ref="A151:L151"/>
    <mergeCell ref="B3:B29"/>
    <mergeCell ref="B30:B75"/>
    <mergeCell ref="B76:B88"/>
    <mergeCell ref="B89:B117"/>
    <mergeCell ref="B118:B120"/>
    <mergeCell ref="B121:B124"/>
    <mergeCell ref="B125:B136"/>
    <mergeCell ref="B137:B140"/>
    <mergeCell ref="B142:B145"/>
    <mergeCell ref="F51:F52"/>
    <mergeCell ref="F66:F67"/>
    <mergeCell ref="F85:F87"/>
    <mergeCell ref="F113:F114"/>
    <mergeCell ref="L86:L87"/>
    <mergeCell ref="O62:O63"/>
    <mergeCell ref="O73:O74"/>
    <mergeCell ref="O85:O87"/>
    <mergeCell ref="M51:M52"/>
    <mergeCell ref="M66:M67"/>
    <mergeCell ref="M73:M74"/>
    <mergeCell ref="M85:M87"/>
  </mergeCells>
  <phoneticPr fontId="46" type="noConversion"/>
  <printOptions horizontalCentered="1"/>
  <pageMargins left="0.31496062992125984" right="0.31496062992125984" top="0.35433070866141736" bottom="0.35433070866141736" header="0.31496062992125984" footer="0.31496062992125984"/>
  <pageSetup paperSize="8" scale="71" fitToHeight="0" orientation="landscape" r:id="rId1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workbookViewId="0">
      <selection activeCell="M10" sqref="M10"/>
    </sheetView>
  </sheetViews>
  <sheetFormatPr defaultRowHeight="14.4"/>
  <cols>
    <col min="1" max="1" width="6.77734375" bestFit="1" customWidth="1"/>
    <col min="2" max="2" width="20.44140625" bestFit="1" customWidth="1"/>
    <col min="3" max="4" width="14.44140625" bestFit="1" customWidth="1"/>
    <col min="5" max="5" width="12.21875" customWidth="1"/>
    <col min="6" max="6" width="26.109375" customWidth="1"/>
    <col min="7" max="7" width="11.6640625" bestFit="1" customWidth="1"/>
  </cols>
  <sheetData>
    <row r="2" spans="1:7" ht="28.5" customHeight="1">
      <c r="A2" s="368" t="s">
        <v>69</v>
      </c>
      <c r="B2" s="368" t="s">
        <v>499</v>
      </c>
      <c r="C2" s="366" t="s">
        <v>500</v>
      </c>
      <c r="D2" s="367"/>
      <c r="E2" s="369" t="s">
        <v>501</v>
      </c>
      <c r="F2" s="369" t="s">
        <v>9</v>
      </c>
    </row>
    <row r="3" spans="1:7" ht="21.75" customHeight="1">
      <c r="A3" s="368"/>
      <c r="B3" s="368"/>
      <c r="C3" s="40" t="s">
        <v>502</v>
      </c>
      <c r="D3" s="40" t="s">
        <v>503</v>
      </c>
      <c r="E3" s="370"/>
      <c r="F3" s="370"/>
    </row>
    <row r="4" spans="1:7" ht="24" customHeight="1">
      <c r="A4" s="41">
        <v>1</v>
      </c>
      <c r="B4" s="42" t="s">
        <v>504</v>
      </c>
      <c r="C4" s="43">
        <v>19250.89</v>
      </c>
      <c r="D4" s="44">
        <v>20006.759999999998</v>
      </c>
      <c r="E4" s="45">
        <f t="shared" ref="E4:E14" si="0">(D4-C4)/C4</f>
        <v>3.9264158696039456E-2</v>
      </c>
      <c r="F4" s="46"/>
    </row>
    <row r="5" spans="1:7" ht="24" customHeight="1">
      <c r="A5" s="41">
        <v>2</v>
      </c>
      <c r="B5" s="42" t="s">
        <v>505</v>
      </c>
      <c r="C5" s="43">
        <v>13600</v>
      </c>
      <c r="D5" s="44">
        <v>13600</v>
      </c>
      <c r="E5" s="45">
        <f t="shared" si="0"/>
        <v>0</v>
      </c>
      <c r="F5" s="46"/>
    </row>
    <row r="6" spans="1:7" ht="24" customHeight="1">
      <c r="A6" s="41">
        <v>3</v>
      </c>
      <c r="B6" s="47" t="s">
        <v>506</v>
      </c>
      <c r="C6" s="48">
        <f>13500</f>
        <v>13500</v>
      </c>
      <c r="D6" s="49">
        <v>13500</v>
      </c>
      <c r="E6" s="45">
        <f t="shared" si="0"/>
        <v>0</v>
      </c>
      <c r="F6" s="46"/>
    </row>
    <row r="7" spans="1:7" ht="24" customHeight="1">
      <c r="A7" s="41">
        <v>4</v>
      </c>
      <c r="B7" s="42" t="s">
        <v>507</v>
      </c>
      <c r="C7" s="43">
        <v>725.92</v>
      </c>
      <c r="D7" s="44">
        <v>520</v>
      </c>
      <c r="E7" s="45">
        <f t="shared" si="0"/>
        <v>-0.28366762177650423</v>
      </c>
      <c r="F7" s="46"/>
    </row>
    <row r="8" spans="1:7" ht="24" customHeight="1">
      <c r="A8" s="41">
        <v>5</v>
      </c>
      <c r="B8" s="42" t="s">
        <v>508</v>
      </c>
      <c r="C8" s="43">
        <v>1071.27</v>
      </c>
      <c r="D8" s="44">
        <v>657.39</v>
      </c>
      <c r="E8" s="45">
        <f t="shared" si="0"/>
        <v>-0.38634517908650479</v>
      </c>
      <c r="F8" s="46"/>
    </row>
    <row r="9" spans="1:7" ht="24" customHeight="1">
      <c r="A9" s="41">
        <v>6</v>
      </c>
      <c r="B9" s="42" t="s">
        <v>509</v>
      </c>
      <c r="C9" s="43">
        <v>307.5</v>
      </c>
      <c r="D9" s="44">
        <v>1300</v>
      </c>
      <c r="E9" s="45">
        <f t="shared" si="0"/>
        <v>3.2276422764227641</v>
      </c>
      <c r="F9" s="50" t="s">
        <v>510</v>
      </c>
    </row>
    <row r="10" spans="1:7" ht="24" customHeight="1">
      <c r="A10" s="41">
        <v>7</v>
      </c>
      <c r="B10" s="42" t="s">
        <v>511</v>
      </c>
      <c r="C10" s="43">
        <v>42.49</v>
      </c>
      <c r="D10" s="51">
        <v>14.2</v>
      </c>
      <c r="E10" s="45">
        <f t="shared" si="0"/>
        <v>-0.66580371852200526</v>
      </c>
      <c r="F10" s="46"/>
    </row>
    <row r="11" spans="1:7" ht="24" customHeight="1">
      <c r="A11" s="41">
        <v>8</v>
      </c>
      <c r="B11" s="52" t="s">
        <v>512</v>
      </c>
      <c r="C11" s="53">
        <v>2214.2199999999998</v>
      </c>
      <c r="D11" s="54">
        <v>3383.29</v>
      </c>
      <c r="E11" s="45">
        <f t="shared" si="0"/>
        <v>0.52798276594015059</v>
      </c>
      <c r="F11" s="46"/>
    </row>
    <row r="12" spans="1:7" ht="24" customHeight="1">
      <c r="A12" s="41">
        <v>9</v>
      </c>
      <c r="B12" s="52" t="s">
        <v>513</v>
      </c>
      <c r="C12" s="53">
        <v>2684.74</v>
      </c>
      <c r="D12" s="54">
        <v>3409.75</v>
      </c>
      <c r="E12" s="45">
        <f t="shared" si="0"/>
        <v>0.27004849631621697</v>
      </c>
      <c r="F12" s="46"/>
    </row>
    <row r="13" spans="1:7" ht="24" customHeight="1">
      <c r="A13" s="41">
        <v>10</v>
      </c>
      <c r="B13" s="46" t="s">
        <v>514</v>
      </c>
      <c r="C13" s="55">
        <v>0</v>
      </c>
      <c r="D13" s="54">
        <v>4114.76</v>
      </c>
      <c r="E13" s="45"/>
      <c r="F13" s="46"/>
    </row>
    <row r="14" spans="1:7" ht="24" customHeight="1">
      <c r="A14" s="56"/>
      <c r="B14" s="56" t="s">
        <v>487</v>
      </c>
      <c r="C14" s="57">
        <f>SUM(C4:C13)</f>
        <v>53397.029999999992</v>
      </c>
      <c r="D14" s="58">
        <f>SUM(D4:D13)</f>
        <v>60506.149999999994</v>
      </c>
      <c r="E14" s="45">
        <f t="shared" si="0"/>
        <v>0.13313699282525646</v>
      </c>
      <c r="F14" s="59" t="s">
        <v>515</v>
      </c>
      <c r="G14" s="60"/>
    </row>
    <row r="15" spans="1:7" ht="24" customHeight="1">
      <c r="A15" s="41">
        <v>11</v>
      </c>
      <c r="B15" s="61" t="s">
        <v>516</v>
      </c>
      <c r="C15" s="62">
        <v>20700</v>
      </c>
      <c r="D15" s="44">
        <f>7592.12+1246.43</f>
        <v>8838.5499999999993</v>
      </c>
      <c r="E15" s="45"/>
      <c r="F15" s="46"/>
      <c r="G15" s="63"/>
    </row>
    <row r="16" spans="1:7" ht="25.5" customHeight="1">
      <c r="A16" s="56"/>
      <c r="B16" s="56" t="s">
        <v>66</v>
      </c>
      <c r="C16" s="57">
        <f>SUM(C14:C15)</f>
        <v>74097.03</v>
      </c>
      <c r="D16" s="58">
        <f>D14+D15</f>
        <v>69344.7</v>
      </c>
      <c r="E16" s="45"/>
      <c r="F16" s="46"/>
    </row>
    <row r="21" spans="2:6" ht="20.399999999999999">
      <c r="B21" s="64">
        <v>44031.839999999997</v>
      </c>
      <c r="C21">
        <v>60506.15</v>
      </c>
      <c r="D21" s="63">
        <f>B21/C21</f>
        <v>0.72772503290987767</v>
      </c>
    </row>
    <row r="22" spans="2:6" ht="20.399999999999999">
      <c r="B22" s="64">
        <v>36647.449999999997</v>
      </c>
    </row>
    <row r="23" spans="2:6">
      <c r="B23">
        <f>B21-B22</f>
        <v>7384.3899999999994</v>
      </c>
      <c r="C23">
        <v>4542.16</v>
      </c>
      <c r="D23">
        <f>B23-C23</f>
        <v>2842.2299999999996</v>
      </c>
    </row>
    <row r="24" spans="2:6">
      <c r="B24" s="65">
        <f>B23/B22</f>
        <v>0.20149805784577099</v>
      </c>
      <c r="C24" s="65"/>
      <c r="D24" s="65">
        <f>D23/B22</f>
        <v>7.7556010036168951E-2</v>
      </c>
    </row>
    <row r="26" spans="2:6">
      <c r="C26" s="66" t="s">
        <v>517</v>
      </c>
      <c r="D26" s="66" t="s">
        <v>518</v>
      </c>
      <c r="E26" s="66" t="s">
        <v>519</v>
      </c>
      <c r="F26">
        <v>3.66</v>
      </c>
    </row>
    <row r="27" spans="2:6">
      <c r="B27" s="66" t="s">
        <v>520</v>
      </c>
      <c r="C27" s="66" t="s">
        <v>521</v>
      </c>
      <c r="D27" s="66" t="s">
        <v>522</v>
      </c>
      <c r="E27" s="66" t="s">
        <v>523</v>
      </c>
      <c r="F27" s="67">
        <v>0.2</v>
      </c>
    </row>
    <row r="28" spans="2:6">
      <c r="E28" s="66" t="s">
        <v>524</v>
      </c>
    </row>
    <row r="29" spans="2:6">
      <c r="E29" s="66" t="s">
        <v>525</v>
      </c>
    </row>
    <row r="30" spans="2:6">
      <c r="E30" s="66" t="s">
        <v>526</v>
      </c>
    </row>
    <row r="31" spans="2:6">
      <c r="E31" s="66" t="s">
        <v>527</v>
      </c>
      <c r="F31" s="66" t="s">
        <v>528</v>
      </c>
    </row>
    <row r="32" spans="2:6">
      <c r="E32" s="66" t="s">
        <v>529</v>
      </c>
      <c r="F32" s="66" t="s">
        <v>530</v>
      </c>
    </row>
    <row r="33" spans="6:6">
      <c r="F33" s="66" t="s">
        <v>531</v>
      </c>
    </row>
  </sheetData>
  <mergeCells count="5">
    <mergeCell ref="C2:D2"/>
    <mergeCell ref="A2:A3"/>
    <mergeCell ref="B2:B3"/>
    <mergeCell ref="E2:E3"/>
    <mergeCell ref="F2:F3"/>
  </mergeCells>
  <phoneticPr fontId="46" type="noConversion"/>
  <pageMargins left="0.7" right="0.7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26"/>
  <sheetViews>
    <sheetView tabSelected="1" zoomScale="110" zoomScaleNormal="110" zoomScaleSheetLayoutView="100" workbookViewId="0">
      <pane ySplit="2" topLeftCell="A3" activePane="bottomLeft" state="frozen"/>
      <selection pane="bottomLeft" activeCell="J12" sqref="J12"/>
    </sheetView>
  </sheetViews>
  <sheetFormatPr defaultColWidth="8.88671875" defaultRowHeight="409.6" customHeight="1"/>
  <cols>
    <col min="1" max="1" width="5" style="36" bestFit="1" customWidth="1"/>
    <col min="2" max="2" width="13.44140625" style="37" customWidth="1"/>
    <col min="3" max="3" width="45.88671875" style="34" bestFit="1" customWidth="1"/>
    <col min="4" max="4" width="11.88671875" style="38" bestFit="1" customWidth="1"/>
    <col min="5" max="5" width="5.77734375" style="34" customWidth="1"/>
    <col min="6" max="241" width="9" style="34" bestFit="1" customWidth="1"/>
    <col min="242" max="242" width="9" style="310" customWidth="1"/>
    <col min="243" max="16384" width="8.88671875" style="34"/>
  </cols>
  <sheetData>
    <row r="1" spans="1:242" ht="25.5" customHeight="1">
      <c r="A1" s="371" t="s">
        <v>786</v>
      </c>
      <c r="B1" s="371"/>
      <c r="C1" s="371"/>
      <c r="D1" s="371"/>
      <c r="IH1" s="34"/>
    </row>
    <row r="2" spans="1:242" ht="15" customHeight="1">
      <c r="A2" s="319" t="s">
        <v>748</v>
      </c>
      <c r="IH2" s="34"/>
    </row>
    <row r="3" spans="1:242" ht="15" customHeight="1">
      <c r="A3" s="320" t="s">
        <v>775</v>
      </c>
      <c r="B3" s="317" t="s">
        <v>776</v>
      </c>
      <c r="C3" s="320" t="s">
        <v>777</v>
      </c>
      <c r="D3" s="320" t="s">
        <v>778</v>
      </c>
      <c r="IH3" s="34"/>
    </row>
    <row r="4" spans="1:242" ht="16.5" customHeight="1">
      <c r="A4" s="39">
        <v>1</v>
      </c>
      <c r="B4" s="317" t="s">
        <v>290</v>
      </c>
      <c r="C4" s="313" t="s">
        <v>291</v>
      </c>
      <c r="D4" s="315" t="s">
        <v>293</v>
      </c>
      <c r="IH4" s="34"/>
    </row>
    <row r="5" spans="1:242" ht="16.5" customHeight="1">
      <c r="A5" s="39">
        <v>2</v>
      </c>
      <c r="B5" s="317">
        <v>2401010224</v>
      </c>
      <c r="C5" s="313" t="s">
        <v>460</v>
      </c>
      <c r="D5" s="315" t="s">
        <v>394</v>
      </c>
      <c r="IH5" s="34"/>
    </row>
    <row r="6" spans="1:242" ht="16.5" customHeight="1">
      <c r="A6" s="39">
        <v>3</v>
      </c>
      <c r="B6" s="317" t="s">
        <v>160</v>
      </c>
      <c r="C6" s="313" t="s">
        <v>161</v>
      </c>
      <c r="D6" s="315" t="s">
        <v>394</v>
      </c>
      <c r="IH6" s="34"/>
    </row>
    <row r="7" spans="1:242" ht="16.5" customHeight="1">
      <c r="A7" s="39">
        <v>4</v>
      </c>
      <c r="B7" s="317" t="s">
        <v>567</v>
      </c>
      <c r="C7" s="313" t="s">
        <v>568</v>
      </c>
      <c r="D7" s="315" t="s">
        <v>394</v>
      </c>
      <c r="IH7" s="34"/>
    </row>
    <row r="8" spans="1:242" ht="16.5" customHeight="1">
      <c r="A8" s="39">
        <v>5</v>
      </c>
      <c r="B8" s="317" t="s">
        <v>571</v>
      </c>
      <c r="C8" s="313" t="s">
        <v>572</v>
      </c>
      <c r="D8" s="315" t="s">
        <v>394</v>
      </c>
      <c r="IH8" s="34"/>
    </row>
    <row r="9" spans="1:242" ht="16.5" customHeight="1">
      <c r="A9" s="39">
        <v>6</v>
      </c>
      <c r="B9" s="317" t="s">
        <v>342</v>
      </c>
      <c r="C9" s="314" t="s">
        <v>343</v>
      </c>
      <c r="D9" s="315" t="s">
        <v>345</v>
      </c>
      <c r="IH9" s="34"/>
    </row>
    <row r="10" spans="1:242" ht="16.5" customHeight="1">
      <c r="A10" s="39">
        <v>7</v>
      </c>
      <c r="B10" s="317" t="s">
        <v>346</v>
      </c>
      <c r="C10" s="313" t="s">
        <v>771</v>
      </c>
      <c r="D10" s="315" t="s">
        <v>345</v>
      </c>
      <c r="IH10" s="34"/>
    </row>
    <row r="11" spans="1:242" ht="16.5" customHeight="1">
      <c r="A11" s="39">
        <v>8</v>
      </c>
      <c r="B11" s="317" t="s">
        <v>469</v>
      </c>
      <c r="C11" s="311" t="s">
        <v>637</v>
      </c>
      <c r="D11" s="315" t="s">
        <v>345</v>
      </c>
      <c r="IH11" s="34"/>
    </row>
    <row r="12" spans="1:242" ht="16.5" customHeight="1">
      <c r="A12" s="39">
        <v>9</v>
      </c>
      <c r="B12" s="317" t="s">
        <v>386</v>
      </c>
      <c r="C12" s="314" t="s">
        <v>387</v>
      </c>
      <c r="D12" s="315" t="s">
        <v>389</v>
      </c>
      <c r="IH12" s="34"/>
    </row>
    <row r="13" spans="1:242" ht="16.5" customHeight="1">
      <c r="A13" s="39">
        <v>10</v>
      </c>
      <c r="B13" s="317">
        <v>1101010011</v>
      </c>
      <c r="C13" s="314" t="s">
        <v>627</v>
      </c>
      <c r="D13" s="315" t="s">
        <v>400</v>
      </c>
      <c r="IH13" s="34"/>
    </row>
    <row r="14" spans="1:242" ht="16.5" customHeight="1">
      <c r="A14" s="39">
        <v>11</v>
      </c>
      <c r="B14" s="323" t="s">
        <v>551</v>
      </c>
      <c r="C14" s="311" t="s">
        <v>609</v>
      </c>
      <c r="D14" s="315" t="s">
        <v>749</v>
      </c>
      <c r="IH14" s="34"/>
    </row>
    <row r="15" spans="1:242" ht="18.75" customHeight="1">
      <c r="A15" s="39">
        <v>12</v>
      </c>
      <c r="B15" s="317" t="s">
        <v>275</v>
      </c>
      <c r="C15" s="313" t="s">
        <v>601</v>
      </c>
      <c r="D15" s="315" t="s">
        <v>278</v>
      </c>
      <c r="IH15" s="34"/>
    </row>
    <row r="16" spans="1:242" ht="14.25" customHeight="1">
      <c r="A16" s="39">
        <v>13</v>
      </c>
      <c r="B16" s="317">
        <v>1001010010</v>
      </c>
      <c r="C16" s="313" t="s">
        <v>395</v>
      </c>
      <c r="D16" s="315" t="s">
        <v>397</v>
      </c>
      <c r="IH16" s="34"/>
    </row>
    <row r="17" spans="1:242" ht="14.25" customHeight="1">
      <c r="A17" s="39">
        <v>14</v>
      </c>
      <c r="B17" s="317">
        <v>7901010079</v>
      </c>
      <c r="C17" s="313" t="s">
        <v>218</v>
      </c>
      <c r="D17" s="315" t="s">
        <v>220</v>
      </c>
      <c r="IH17" s="34"/>
    </row>
    <row r="18" spans="1:242" ht="26.4" customHeight="1">
      <c r="A18" s="39">
        <v>15</v>
      </c>
      <c r="B18" s="317">
        <v>2101011021</v>
      </c>
      <c r="C18" s="313" t="s">
        <v>201</v>
      </c>
      <c r="D18" s="315" t="s">
        <v>203</v>
      </c>
      <c r="IH18" s="34"/>
    </row>
    <row r="19" spans="1:242" ht="13.2">
      <c r="A19" s="39">
        <v>16</v>
      </c>
      <c r="B19" s="320">
        <v>2101061521</v>
      </c>
      <c r="C19" s="313" t="s">
        <v>426</v>
      </c>
      <c r="D19" s="315" t="s">
        <v>203</v>
      </c>
      <c r="IH19" s="34"/>
    </row>
    <row r="20" spans="1:242" ht="25.5" customHeight="1">
      <c r="A20" s="39">
        <v>17</v>
      </c>
      <c r="B20" s="317">
        <v>2101010021</v>
      </c>
      <c r="C20" s="314" t="s">
        <v>628</v>
      </c>
      <c r="D20" s="315" t="s">
        <v>203</v>
      </c>
      <c r="IH20" s="34"/>
    </row>
    <row r="21" spans="1:242" ht="18" customHeight="1">
      <c r="A21" s="39">
        <v>18</v>
      </c>
      <c r="B21" s="317">
        <v>2301010123</v>
      </c>
      <c r="C21" s="313" t="s">
        <v>447</v>
      </c>
      <c r="D21" s="315" t="s">
        <v>434</v>
      </c>
      <c r="IH21" s="34"/>
    </row>
    <row r="22" spans="1:242" ht="18" customHeight="1">
      <c r="A22" s="39">
        <v>19</v>
      </c>
      <c r="B22" s="317">
        <v>2601010026</v>
      </c>
      <c r="C22" s="313" t="s">
        <v>772</v>
      </c>
      <c r="D22" s="315" t="s">
        <v>434</v>
      </c>
      <c r="IH22" s="34"/>
    </row>
    <row r="23" spans="1:242" ht="18" customHeight="1">
      <c r="A23" s="39">
        <v>20</v>
      </c>
      <c r="B23" s="317" t="s">
        <v>453</v>
      </c>
      <c r="C23" s="313" t="s">
        <v>454</v>
      </c>
      <c r="D23" s="315" t="s">
        <v>434</v>
      </c>
      <c r="IH23" s="34"/>
    </row>
    <row r="24" spans="1:242" ht="18" customHeight="1">
      <c r="A24" s="39">
        <v>21</v>
      </c>
      <c r="B24" s="317" t="s">
        <v>566</v>
      </c>
      <c r="C24" s="313" t="s">
        <v>635</v>
      </c>
      <c r="D24" s="315" t="s">
        <v>434</v>
      </c>
      <c r="IH24" s="34"/>
    </row>
    <row r="25" spans="1:242" ht="18" customHeight="1">
      <c r="A25" s="39">
        <v>22</v>
      </c>
      <c r="B25" s="317">
        <v>1501012015</v>
      </c>
      <c r="C25" s="313" t="s">
        <v>458</v>
      </c>
      <c r="D25" s="315" t="s">
        <v>434</v>
      </c>
      <c r="IH25" s="34"/>
    </row>
    <row r="26" spans="1:242" ht="18" customHeight="1">
      <c r="A26" s="39">
        <v>23</v>
      </c>
      <c r="B26" s="317" t="s">
        <v>431</v>
      </c>
      <c r="C26" s="313" t="s">
        <v>432</v>
      </c>
      <c r="D26" s="315" t="s">
        <v>434</v>
      </c>
      <c r="IH26" s="34"/>
    </row>
    <row r="27" spans="1:242" ht="18" customHeight="1">
      <c r="A27" s="39">
        <v>24</v>
      </c>
      <c r="B27" s="317" t="s">
        <v>574</v>
      </c>
      <c r="C27" s="313" t="s">
        <v>639</v>
      </c>
      <c r="D27" s="315" t="s">
        <v>434</v>
      </c>
      <c r="IH27" s="34"/>
    </row>
    <row r="28" spans="1:242" ht="18" customHeight="1">
      <c r="A28" s="39">
        <v>25</v>
      </c>
      <c r="B28" s="317" t="s">
        <v>554</v>
      </c>
      <c r="C28" s="313" t="s">
        <v>621</v>
      </c>
      <c r="D28" s="315" t="s">
        <v>768</v>
      </c>
      <c r="IH28" s="34"/>
    </row>
    <row r="29" spans="1:242" ht="18" customHeight="1">
      <c r="A29" s="39">
        <v>26</v>
      </c>
      <c r="B29" s="317">
        <v>2201010022</v>
      </c>
      <c r="C29" s="314" t="s">
        <v>415</v>
      </c>
      <c r="D29" s="315" t="s">
        <v>417</v>
      </c>
      <c r="IH29" s="34"/>
    </row>
    <row r="30" spans="1:242" ht="18" customHeight="1">
      <c r="A30" s="39">
        <v>27</v>
      </c>
      <c r="B30" s="317" t="s">
        <v>564</v>
      </c>
      <c r="C30" s="311" t="s">
        <v>632</v>
      </c>
      <c r="D30" s="315" t="s">
        <v>417</v>
      </c>
      <c r="IH30" s="34"/>
    </row>
    <row r="31" spans="1:242" ht="18" customHeight="1">
      <c r="A31" s="39">
        <v>28</v>
      </c>
      <c r="B31" s="317" t="s">
        <v>359</v>
      </c>
      <c r="C31" s="314" t="s">
        <v>360</v>
      </c>
      <c r="D31" s="315" t="s">
        <v>362</v>
      </c>
      <c r="IH31" s="34"/>
    </row>
    <row r="32" spans="1:242" ht="18" customHeight="1">
      <c r="A32" s="39">
        <v>29</v>
      </c>
      <c r="B32" s="317">
        <v>3301010033</v>
      </c>
      <c r="C32" s="311" t="s">
        <v>604</v>
      </c>
      <c r="D32" s="315" t="s">
        <v>300</v>
      </c>
      <c r="IH32" s="34"/>
    </row>
    <row r="33" spans="1:242" ht="18" customHeight="1">
      <c r="A33" s="39">
        <v>30</v>
      </c>
      <c r="B33" s="321" t="s">
        <v>533</v>
      </c>
      <c r="C33" s="313" t="s">
        <v>172</v>
      </c>
      <c r="D33" s="315" t="s">
        <v>171</v>
      </c>
      <c r="IH33" s="34"/>
    </row>
    <row r="34" spans="1:242" ht="18" customHeight="1">
      <c r="A34" s="39">
        <v>31</v>
      </c>
      <c r="B34" s="317">
        <v>1201010412</v>
      </c>
      <c r="C34" s="313" t="s">
        <v>168</v>
      </c>
      <c r="D34" s="315" t="s">
        <v>171</v>
      </c>
      <c r="IH34" s="34"/>
    </row>
    <row r="35" spans="1:242" ht="18" customHeight="1">
      <c r="A35" s="39">
        <v>32</v>
      </c>
      <c r="B35" s="317" t="s">
        <v>174</v>
      </c>
      <c r="C35" s="313" t="s">
        <v>591</v>
      </c>
      <c r="D35" s="315" t="s">
        <v>171</v>
      </c>
      <c r="IH35" s="34"/>
    </row>
    <row r="36" spans="1:242" ht="18" customHeight="1">
      <c r="A36" s="39">
        <v>33</v>
      </c>
      <c r="B36" s="317">
        <v>1233010012</v>
      </c>
      <c r="C36" s="313" t="s">
        <v>784</v>
      </c>
      <c r="D36" s="315" t="s">
        <v>171</v>
      </c>
      <c r="IH36" s="34"/>
    </row>
    <row r="37" spans="1:242" ht="18" customHeight="1">
      <c r="A37" s="39">
        <v>34</v>
      </c>
      <c r="B37" s="317">
        <v>1201011212</v>
      </c>
      <c r="C37" s="313" t="s">
        <v>535</v>
      </c>
      <c r="D37" s="315" t="s">
        <v>171</v>
      </c>
      <c r="IH37" s="34"/>
    </row>
    <row r="38" spans="1:242" ht="18" customHeight="1">
      <c r="A38" s="39">
        <v>35</v>
      </c>
      <c r="B38" s="317" t="s">
        <v>536</v>
      </c>
      <c r="C38" s="313" t="s">
        <v>752</v>
      </c>
      <c r="D38" s="315" t="s">
        <v>171</v>
      </c>
      <c r="IH38" s="34"/>
    </row>
    <row r="39" spans="1:242" ht="18" customHeight="1">
      <c r="A39" s="39">
        <v>36</v>
      </c>
      <c r="B39" s="317" t="s">
        <v>537</v>
      </c>
      <c r="C39" s="313" t="s">
        <v>596</v>
      </c>
      <c r="D39" s="315" t="s">
        <v>171</v>
      </c>
      <c r="IH39" s="34"/>
    </row>
    <row r="40" spans="1:242" ht="18.75" customHeight="1">
      <c r="A40" s="39">
        <v>37</v>
      </c>
      <c r="B40" s="317" t="s">
        <v>538</v>
      </c>
      <c r="C40" s="313" t="s">
        <v>753</v>
      </c>
      <c r="D40" s="315" t="s">
        <v>171</v>
      </c>
      <c r="IH40" s="34"/>
    </row>
    <row r="41" spans="1:242" ht="18" customHeight="1">
      <c r="A41" s="39">
        <v>38</v>
      </c>
      <c r="B41" s="315" t="s">
        <v>751</v>
      </c>
      <c r="C41" s="313" t="s">
        <v>783</v>
      </c>
      <c r="D41" s="315" t="s">
        <v>171</v>
      </c>
      <c r="IH41" s="34"/>
    </row>
    <row r="42" spans="1:242" ht="18.75" customHeight="1">
      <c r="A42" s="39">
        <v>39</v>
      </c>
      <c r="B42" s="317" t="s">
        <v>534</v>
      </c>
      <c r="C42" s="313" t="s">
        <v>189</v>
      </c>
      <c r="D42" s="315" t="s">
        <v>171</v>
      </c>
      <c r="IH42" s="34"/>
    </row>
    <row r="43" spans="1:242" ht="18.75" customHeight="1">
      <c r="A43" s="39">
        <v>40</v>
      </c>
      <c r="B43" s="317">
        <v>3930010139</v>
      </c>
      <c r="C43" s="313" t="s">
        <v>196</v>
      </c>
      <c r="D43" s="315" t="s">
        <v>171</v>
      </c>
      <c r="IH43" s="34"/>
    </row>
    <row r="44" spans="1:242" ht="18.75" customHeight="1">
      <c r="A44" s="39">
        <v>41</v>
      </c>
      <c r="B44" s="317" t="s">
        <v>539</v>
      </c>
      <c r="C44" s="311" t="s">
        <v>597</v>
      </c>
      <c r="D44" s="315" t="s">
        <v>171</v>
      </c>
      <c r="IH44" s="34"/>
    </row>
    <row r="45" spans="1:242" ht="18.75" customHeight="1">
      <c r="A45" s="39">
        <v>42</v>
      </c>
      <c r="B45" s="317" t="s">
        <v>232</v>
      </c>
      <c r="C45" s="313" t="s">
        <v>757</v>
      </c>
      <c r="D45" s="315" t="s">
        <v>758</v>
      </c>
      <c r="IH45" s="34"/>
    </row>
    <row r="46" spans="1:242" ht="18.75" customHeight="1">
      <c r="A46" s="39">
        <v>43</v>
      </c>
      <c r="B46" s="317">
        <v>1301010113</v>
      </c>
      <c r="C46" s="313" t="s">
        <v>305</v>
      </c>
      <c r="D46" s="315" t="s">
        <v>307</v>
      </c>
      <c r="IH46" s="34"/>
    </row>
    <row r="47" spans="1:242" ht="18.75" customHeight="1">
      <c r="A47" s="39">
        <v>44</v>
      </c>
      <c r="B47" s="317">
        <v>1301010313</v>
      </c>
      <c r="C47" s="314" t="s">
        <v>308</v>
      </c>
      <c r="D47" s="315" t="s">
        <v>307</v>
      </c>
      <c r="IH47" s="34"/>
    </row>
    <row r="48" spans="1:242" ht="18.75" customHeight="1">
      <c r="A48" s="39">
        <v>45</v>
      </c>
      <c r="B48" s="317">
        <v>1322010813</v>
      </c>
      <c r="C48" s="313" t="s">
        <v>310</v>
      </c>
      <c r="D48" s="315" t="s">
        <v>307</v>
      </c>
      <c r="IH48" s="34"/>
    </row>
    <row r="49" spans="1:242" ht="18.75" customHeight="1">
      <c r="A49" s="39">
        <v>46</v>
      </c>
      <c r="B49" s="317" t="s">
        <v>552</v>
      </c>
      <c r="C49" s="311" t="s">
        <v>612</v>
      </c>
      <c r="D49" s="315" t="s">
        <v>307</v>
      </c>
      <c r="IH49" s="34"/>
    </row>
    <row r="50" spans="1:242" ht="18.75" customHeight="1">
      <c r="A50" s="39">
        <v>47</v>
      </c>
      <c r="B50" s="317" t="s">
        <v>178</v>
      </c>
      <c r="C50" s="313" t="s">
        <v>613</v>
      </c>
      <c r="D50" s="315" t="s">
        <v>307</v>
      </c>
      <c r="IH50" s="34"/>
    </row>
    <row r="51" spans="1:242" ht="18.75" customHeight="1">
      <c r="A51" s="39">
        <v>48</v>
      </c>
      <c r="B51" s="317" t="s">
        <v>563</v>
      </c>
      <c r="C51" s="314" t="s">
        <v>629</v>
      </c>
      <c r="D51" s="315" t="s">
        <v>420</v>
      </c>
      <c r="IH51" s="34"/>
    </row>
    <row r="52" spans="1:242" ht="18.75" customHeight="1">
      <c r="A52" s="39">
        <v>49</v>
      </c>
      <c r="B52" s="317">
        <v>2501010025</v>
      </c>
      <c r="C52" s="313" t="s">
        <v>418</v>
      </c>
      <c r="D52" s="315" t="s">
        <v>420</v>
      </c>
      <c r="IH52" s="34"/>
    </row>
    <row r="53" spans="1:242" ht="18.75" customHeight="1">
      <c r="A53" s="39">
        <v>50</v>
      </c>
      <c r="B53" s="317" t="s">
        <v>421</v>
      </c>
      <c r="C53" s="314" t="s">
        <v>422</v>
      </c>
      <c r="D53" s="315" t="s">
        <v>420</v>
      </c>
      <c r="IH53" s="34"/>
    </row>
    <row r="54" spans="1:242" ht="18.75" customHeight="1">
      <c r="A54" s="39">
        <v>51</v>
      </c>
      <c r="B54" s="315" t="s">
        <v>542</v>
      </c>
      <c r="C54" s="313" t="s">
        <v>785</v>
      </c>
      <c r="D54" s="315" t="s">
        <v>760</v>
      </c>
      <c r="IH54" s="34"/>
    </row>
    <row r="55" spans="1:242" ht="18.75" customHeight="1">
      <c r="A55" s="39">
        <v>52</v>
      </c>
      <c r="B55" s="317" t="s">
        <v>553</v>
      </c>
      <c r="C55" s="313" t="s">
        <v>615</v>
      </c>
      <c r="D55" s="315" t="s">
        <v>330</v>
      </c>
      <c r="IH55" s="34"/>
    </row>
    <row r="56" spans="1:242" ht="18.75" customHeight="1">
      <c r="A56" s="39">
        <v>53</v>
      </c>
      <c r="B56" s="317" t="s">
        <v>321</v>
      </c>
      <c r="C56" s="316" t="s">
        <v>322</v>
      </c>
      <c r="D56" s="315" t="s">
        <v>245</v>
      </c>
      <c r="IH56" s="34"/>
    </row>
    <row r="57" spans="1:242" ht="18.75" customHeight="1">
      <c r="A57" s="39">
        <v>54</v>
      </c>
      <c r="B57" s="317" t="s">
        <v>324</v>
      </c>
      <c r="C57" s="316" t="s">
        <v>325</v>
      </c>
      <c r="D57" s="315" t="s">
        <v>245</v>
      </c>
      <c r="IH57" s="34"/>
    </row>
    <row r="58" spans="1:242" ht="18.75" customHeight="1">
      <c r="A58" s="39">
        <v>55</v>
      </c>
      <c r="B58" s="317">
        <v>1401010014</v>
      </c>
      <c r="C58" s="313" t="s">
        <v>390</v>
      </c>
      <c r="D58" s="315" t="s">
        <v>245</v>
      </c>
      <c r="IH58" s="34"/>
    </row>
    <row r="59" spans="1:242" ht="18.75" customHeight="1">
      <c r="A59" s="39">
        <v>56</v>
      </c>
      <c r="B59" s="317" t="s">
        <v>747</v>
      </c>
      <c r="C59" s="313" t="s">
        <v>773</v>
      </c>
      <c r="D59" s="315" t="s">
        <v>774</v>
      </c>
      <c r="IH59" s="34"/>
    </row>
    <row r="60" spans="1:242" ht="18.75" customHeight="1">
      <c r="A60" s="39">
        <v>57</v>
      </c>
      <c r="B60" s="317" t="s">
        <v>562</v>
      </c>
      <c r="C60" s="314" t="s">
        <v>406</v>
      </c>
      <c r="D60" s="315" t="s">
        <v>408</v>
      </c>
      <c r="IH60" s="34"/>
    </row>
    <row r="61" spans="1:242" ht="18.75" customHeight="1">
      <c r="A61" s="39">
        <v>58</v>
      </c>
      <c r="B61" s="317" t="s">
        <v>221</v>
      </c>
      <c r="C61" s="313" t="s">
        <v>222</v>
      </c>
      <c r="D61" s="315" t="s">
        <v>224</v>
      </c>
      <c r="IH61" s="34"/>
    </row>
    <row r="62" spans="1:242" ht="18.75" customHeight="1">
      <c r="A62" s="39">
        <v>59</v>
      </c>
      <c r="B62" s="320">
        <v>1050101105</v>
      </c>
      <c r="C62" s="314" t="s">
        <v>606</v>
      </c>
      <c r="D62" s="315" t="s">
        <v>755</v>
      </c>
      <c r="IH62" s="34"/>
    </row>
    <row r="63" spans="1:242" ht="18.75" customHeight="1">
      <c r="A63" s="39">
        <v>60</v>
      </c>
      <c r="B63" s="317" t="s">
        <v>745</v>
      </c>
      <c r="C63" s="314" t="s">
        <v>742</v>
      </c>
      <c r="D63" s="315" t="s">
        <v>743</v>
      </c>
      <c r="IH63" s="34"/>
    </row>
    <row r="64" spans="1:242" ht="18.75" customHeight="1">
      <c r="A64" s="39">
        <v>61</v>
      </c>
      <c r="B64" s="317" t="s">
        <v>214</v>
      </c>
      <c r="C64" s="313" t="s">
        <v>215</v>
      </c>
      <c r="D64" s="315" t="s">
        <v>217</v>
      </c>
      <c r="IH64" s="34"/>
    </row>
    <row r="65" spans="1:242" ht="13.2">
      <c r="A65" s="39">
        <v>62</v>
      </c>
      <c r="B65" s="317">
        <v>2701010527</v>
      </c>
      <c r="C65" s="313" t="s">
        <v>239</v>
      </c>
      <c r="D65" s="315" t="s">
        <v>242</v>
      </c>
      <c r="IH65" s="34"/>
    </row>
    <row r="66" spans="1:242" ht="18" customHeight="1">
      <c r="A66" s="39">
        <v>63</v>
      </c>
      <c r="B66" s="317" t="s">
        <v>258</v>
      </c>
      <c r="C66" s="314" t="s">
        <v>259</v>
      </c>
      <c r="D66" s="315" t="s">
        <v>261</v>
      </c>
      <c r="IH66" s="34"/>
    </row>
    <row r="67" spans="1:242" ht="13.2">
      <c r="A67" s="39">
        <v>64</v>
      </c>
      <c r="B67" s="317" t="s">
        <v>546</v>
      </c>
      <c r="C67" s="314" t="s">
        <v>547</v>
      </c>
      <c r="D67" s="315" t="s">
        <v>261</v>
      </c>
      <c r="IH67" s="34"/>
    </row>
    <row r="68" spans="1:242" ht="18.75" customHeight="1">
      <c r="A68" s="39">
        <v>65</v>
      </c>
      <c r="B68" s="317" t="s">
        <v>272</v>
      </c>
      <c r="C68" s="312" t="s">
        <v>273</v>
      </c>
      <c r="D68" s="315" t="s">
        <v>271</v>
      </c>
      <c r="IH68" s="34"/>
    </row>
    <row r="69" spans="1:242" ht="18.75" customHeight="1">
      <c r="A69" s="39">
        <v>66</v>
      </c>
      <c r="B69" s="317">
        <v>3101010231</v>
      </c>
      <c r="C69" s="313" t="s">
        <v>268</v>
      </c>
      <c r="D69" s="315" t="s">
        <v>271</v>
      </c>
      <c r="IH69" s="34"/>
    </row>
    <row r="70" spans="1:242" ht="18.75" customHeight="1">
      <c r="A70" s="39">
        <v>67</v>
      </c>
      <c r="B70" s="317" t="s">
        <v>555</v>
      </c>
      <c r="C70" s="314" t="s">
        <v>622</v>
      </c>
      <c r="D70" s="315" t="s">
        <v>352</v>
      </c>
      <c r="IH70" s="34"/>
    </row>
    <row r="71" spans="1:242" ht="18.75" customHeight="1">
      <c r="A71" s="39">
        <v>68</v>
      </c>
      <c r="B71" s="317" t="s">
        <v>356</v>
      </c>
      <c r="C71" s="313" t="s">
        <v>357</v>
      </c>
      <c r="D71" s="315" t="s">
        <v>352</v>
      </c>
      <c r="IH71" s="34"/>
    </row>
    <row r="72" spans="1:242" ht="18.75" customHeight="1">
      <c r="A72" s="39">
        <v>69</v>
      </c>
      <c r="B72" s="320">
        <v>1501010615</v>
      </c>
      <c r="C72" s="313" t="s">
        <v>626</v>
      </c>
      <c r="D72" s="315" t="s">
        <v>352</v>
      </c>
      <c r="IH72" s="34"/>
    </row>
    <row r="73" spans="1:242" ht="18.75" customHeight="1">
      <c r="A73" s="39">
        <v>70</v>
      </c>
      <c r="B73" s="317" t="s">
        <v>349</v>
      </c>
      <c r="C73" s="313" t="s">
        <v>350</v>
      </c>
      <c r="D73" s="315" t="s">
        <v>352</v>
      </c>
      <c r="IH73" s="34"/>
    </row>
    <row r="74" spans="1:242" ht="18.75" customHeight="1">
      <c r="A74" s="39">
        <v>71</v>
      </c>
      <c r="B74" s="317" t="s">
        <v>353</v>
      </c>
      <c r="C74" s="313" t="s">
        <v>354</v>
      </c>
      <c r="D74" s="315" t="s">
        <v>352</v>
      </c>
      <c r="IH74" s="34"/>
    </row>
    <row r="75" spans="1:242" ht="18.75" customHeight="1">
      <c r="A75" s="39">
        <v>72</v>
      </c>
      <c r="B75" s="317" t="s">
        <v>781</v>
      </c>
      <c r="C75" s="313" t="s">
        <v>463</v>
      </c>
      <c r="D75" s="315" t="s">
        <v>352</v>
      </c>
      <c r="IH75" s="34"/>
    </row>
    <row r="76" spans="1:242" ht="18.75" customHeight="1">
      <c r="A76" s="39">
        <v>73</v>
      </c>
      <c r="B76" s="315" t="s">
        <v>741</v>
      </c>
      <c r="C76" s="313" t="s">
        <v>780</v>
      </c>
      <c r="D76" s="315" t="s">
        <v>759</v>
      </c>
      <c r="IH76" s="34"/>
    </row>
    <row r="77" spans="1:242" ht="18.75" customHeight="1">
      <c r="A77" s="39">
        <v>74</v>
      </c>
      <c r="B77" s="320">
        <v>1150101001</v>
      </c>
      <c r="C77" s="311" t="s">
        <v>756</v>
      </c>
      <c r="D77" s="315" t="s">
        <v>521</v>
      </c>
      <c r="IH77" s="34"/>
    </row>
    <row r="78" spans="1:242" ht="17.25" customHeight="1">
      <c r="A78" s="39">
        <v>75</v>
      </c>
      <c r="B78" s="317" t="s">
        <v>284</v>
      </c>
      <c r="C78" s="313" t="s">
        <v>285</v>
      </c>
      <c r="D78" s="315" t="s">
        <v>763</v>
      </c>
      <c r="IH78" s="34"/>
    </row>
    <row r="79" spans="1:242" ht="19.5" customHeight="1">
      <c r="A79" s="39">
        <v>76</v>
      </c>
      <c r="B79" s="317" t="s">
        <v>548</v>
      </c>
      <c r="C79" s="313" t="s">
        <v>602</v>
      </c>
      <c r="D79" s="315" t="s">
        <v>763</v>
      </c>
      <c r="IH79" s="34"/>
    </row>
    <row r="80" spans="1:242" ht="19.5" customHeight="1">
      <c r="A80" s="39">
        <v>77</v>
      </c>
      <c r="B80" s="317">
        <v>2901010329</v>
      </c>
      <c r="C80" s="313" t="s">
        <v>764</v>
      </c>
      <c r="D80" s="315" t="s">
        <v>763</v>
      </c>
      <c r="IH80" s="34"/>
    </row>
    <row r="81" spans="1:242" ht="19.5" customHeight="1">
      <c r="A81" s="39">
        <v>78</v>
      </c>
      <c r="B81" s="317" t="s">
        <v>281</v>
      </c>
      <c r="C81" s="313" t="s">
        <v>779</v>
      </c>
      <c r="D81" s="315" t="s">
        <v>283</v>
      </c>
      <c r="IH81" s="34"/>
    </row>
    <row r="82" spans="1:242" ht="16.5" customHeight="1">
      <c r="A82" s="39">
        <v>79</v>
      </c>
      <c r="B82" s="315" t="s">
        <v>740</v>
      </c>
      <c r="C82" s="313" t="s">
        <v>782</v>
      </c>
      <c r="D82" s="315" t="s">
        <v>283</v>
      </c>
      <c r="IH82" s="34"/>
    </row>
    <row r="83" spans="1:242" ht="16.5" customHeight="1">
      <c r="A83" s="39">
        <v>80</v>
      </c>
      <c r="B83" s="317" t="s">
        <v>333</v>
      </c>
      <c r="C83" s="313" t="s">
        <v>616</v>
      </c>
      <c r="D83" s="315" t="s">
        <v>283</v>
      </c>
      <c r="IH83" s="34"/>
    </row>
    <row r="84" spans="1:242" ht="16.5" customHeight="1">
      <c r="A84" s="39">
        <v>81</v>
      </c>
      <c r="B84" s="317" t="s">
        <v>377</v>
      </c>
      <c r="C84" s="314" t="s">
        <v>378</v>
      </c>
      <c r="D84" s="315" t="s">
        <v>283</v>
      </c>
      <c r="IH84" s="34"/>
    </row>
    <row r="85" spans="1:242" ht="16.5" customHeight="1">
      <c r="A85" s="39">
        <v>82</v>
      </c>
      <c r="B85" s="317" t="s">
        <v>383</v>
      </c>
      <c r="C85" s="313" t="s">
        <v>384</v>
      </c>
      <c r="D85" s="315" t="s">
        <v>283</v>
      </c>
      <c r="IH85" s="34"/>
    </row>
    <row r="86" spans="1:242" ht="16.5" customHeight="1">
      <c r="A86" s="39">
        <v>83</v>
      </c>
      <c r="B86" s="317" t="s">
        <v>246</v>
      </c>
      <c r="C86" s="313" t="s">
        <v>247</v>
      </c>
      <c r="D86" s="315" t="s">
        <v>249</v>
      </c>
      <c r="IH86" s="34"/>
    </row>
    <row r="87" spans="1:242" ht="16.5" customHeight="1">
      <c r="A87" s="39">
        <v>84</v>
      </c>
      <c r="B87" s="317">
        <v>1501019915</v>
      </c>
      <c r="C87" s="313" t="s">
        <v>250</v>
      </c>
      <c r="D87" s="315" t="s">
        <v>249</v>
      </c>
      <c r="IH87" s="34"/>
    </row>
    <row r="88" spans="1:242" ht="16.5" customHeight="1">
      <c r="A88" s="39">
        <v>85</v>
      </c>
      <c r="B88" s="317" t="s">
        <v>544</v>
      </c>
      <c r="C88" s="313" t="s">
        <v>599</v>
      </c>
      <c r="D88" s="315" t="s">
        <v>249</v>
      </c>
      <c r="IH88" s="34"/>
    </row>
    <row r="89" spans="1:242" ht="13.2">
      <c r="A89" s="39">
        <v>86</v>
      </c>
      <c r="B89" s="317">
        <v>1501010015</v>
      </c>
      <c r="C89" s="314" t="s">
        <v>256</v>
      </c>
      <c r="D89" s="315" t="s">
        <v>249</v>
      </c>
      <c r="IH89" s="34"/>
    </row>
    <row r="90" spans="1:242" ht="18.75" customHeight="1">
      <c r="A90" s="39">
        <v>87</v>
      </c>
      <c r="B90" s="317" t="s">
        <v>225</v>
      </c>
      <c r="C90" s="313" t="s">
        <v>593</v>
      </c>
      <c r="D90" s="315" t="s">
        <v>88</v>
      </c>
      <c r="IH90" s="34"/>
    </row>
    <row r="91" spans="1:242" ht="18.75" customHeight="1">
      <c r="A91" s="39">
        <v>88</v>
      </c>
      <c r="B91" s="317" t="s">
        <v>746</v>
      </c>
      <c r="C91" s="313" t="s">
        <v>744</v>
      </c>
      <c r="D91" s="315" t="s">
        <v>750</v>
      </c>
      <c r="IH91" s="34"/>
    </row>
    <row r="92" spans="1:242" ht="18.75" customHeight="1">
      <c r="A92" s="39">
        <v>89</v>
      </c>
      <c r="B92" s="317" t="s">
        <v>440</v>
      </c>
      <c r="C92" s="318" t="s">
        <v>631</v>
      </c>
      <c r="D92" s="315" t="s">
        <v>88</v>
      </c>
      <c r="IH92" s="34"/>
    </row>
    <row r="93" spans="1:242" ht="20.25" customHeight="1">
      <c r="A93" s="39">
        <v>90</v>
      </c>
      <c r="B93" s="317" t="s">
        <v>565</v>
      </c>
      <c r="C93" s="311" t="s">
        <v>438</v>
      </c>
      <c r="D93" s="315" t="s">
        <v>88</v>
      </c>
      <c r="IH93" s="34"/>
    </row>
    <row r="94" spans="1:242" ht="16.5" customHeight="1">
      <c r="A94" s="39">
        <v>91</v>
      </c>
      <c r="B94" s="317" t="s">
        <v>474</v>
      </c>
      <c r="C94" s="313" t="s">
        <v>475</v>
      </c>
      <c r="D94" s="315" t="s">
        <v>88</v>
      </c>
      <c r="IH94" s="34"/>
    </row>
    <row r="95" spans="1:242" ht="15.9" customHeight="1">
      <c r="A95" s="39">
        <v>92</v>
      </c>
      <c r="B95" s="317" t="s">
        <v>556</v>
      </c>
      <c r="C95" s="311" t="s">
        <v>623</v>
      </c>
      <c r="D95" s="315" t="s">
        <v>769</v>
      </c>
      <c r="IH95" s="34"/>
    </row>
    <row r="96" spans="1:242" ht="18.899999999999999" customHeight="1">
      <c r="A96" s="39">
        <v>93</v>
      </c>
      <c r="B96" s="317">
        <v>1080100001</v>
      </c>
      <c r="C96" s="313" t="s">
        <v>614</v>
      </c>
      <c r="D96" s="315" t="s">
        <v>317</v>
      </c>
      <c r="IH96" s="34"/>
    </row>
    <row r="97" spans="1:242" ht="18.75" customHeight="1">
      <c r="A97" s="39">
        <v>94</v>
      </c>
      <c r="B97" s="317">
        <v>1080100002</v>
      </c>
      <c r="C97" s="313" t="s">
        <v>318</v>
      </c>
      <c r="D97" s="315" t="s">
        <v>317</v>
      </c>
      <c r="IH97" s="34"/>
    </row>
    <row r="98" spans="1:242" ht="15" customHeight="1">
      <c r="A98" s="39">
        <v>95</v>
      </c>
      <c r="B98" s="317">
        <v>1080100001</v>
      </c>
      <c r="C98" s="313" t="s">
        <v>765</v>
      </c>
      <c r="D98" s="315" t="s">
        <v>766</v>
      </c>
      <c r="IH98" s="34"/>
    </row>
    <row r="99" spans="1:242" ht="19.5" customHeight="1">
      <c r="A99" s="39">
        <v>96</v>
      </c>
      <c r="B99" s="317" t="s">
        <v>550</v>
      </c>
      <c r="C99" s="311" t="s">
        <v>605</v>
      </c>
      <c r="D99" s="315" t="s">
        <v>762</v>
      </c>
      <c r="IH99" s="34"/>
    </row>
    <row r="100" spans="1:242" ht="13.2">
      <c r="A100" s="39">
        <v>97</v>
      </c>
      <c r="B100" s="317">
        <v>1601010016</v>
      </c>
      <c r="C100" s="314" t="s">
        <v>600</v>
      </c>
      <c r="D100" s="315" t="s">
        <v>754</v>
      </c>
      <c r="IH100" s="34"/>
    </row>
    <row r="101" spans="1:242" ht="19.5" customHeight="1">
      <c r="A101" s="39">
        <v>98</v>
      </c>
      <c r="B101" s="322" t="s">
        <v>366</v>
      </c>
      <c r="C101" s="313" t="s">
        <v>761</v>
      </c>
      <c r="D101" s="315" t="s">
        <v>369</v>
      </c>
      <c r="IH101" s="34"/>
    </row>
    <row r="102" spans="1:242" ht="18" customHeight="1">
      <c r="A102" s="39">
        <v>99</v>
      </c>
      <c r="B102" s="317" t="s">
        <v>366</v>
      </c>
      <c r="C102" s="313" t="s">
        <v>767</v>
      </c>
      <c r="D102" s="315" t="s">
        <v>369</v>
      </c>
      <c r="IH102" s="34"/>
    </row>
    <row r="103" spans="1:242" ht="18" customHeight="1">
      <c r="A103" s="39">
        <v>100</v>
      </c>
      <c r="B103" s="317" t="s">
        <v>557</v>
      </c>
      <c r="C103" s="313" t="s">
        <v>558</v>
      </c>
      <c r="D103" s="315" t="s">
        <v>369</v>
      </c>
      <c r="IH103" s="34"/>
    </row>
    <row r="104" spans="1:242" ht="18" customHeight="1">
      <c r="A104" s="39">
        <v>101</v>
      </c>
      <c r="B104" s="317" t="s">
        <v>559</v>
      </c>
      <c r="C104" s="311" t="s">
        <v>370</v>
      </c>
      <c r="D104" s="315" t="s">
        <v>369</v>
      </c>
      <c r="IH104" s="34"/>
    </row>
    <row r="105" spans="1:242" ht="18" customHeight="1">
      <c r="A105" s="39">
        <v>102</v>
      </c>
      <c r="B105" s="317" t="s">
        <v>372</v>
      </c>
      <c r="C105" s="313" t="s">
        <v>373</v>
      </c>
      <c r="D105" s="315" t="s">
        <v>369</v>
      </c>
      <c r="IH105" s="34"/>
    </row>
    <row r="106" spans="1:242" ht="18" customHeight="1">
      <c r="A106" s="39">
        <v>103</v>
      </c>
      <c r="B106" s="317" t="s">
        <v>561</v>
      </c>
      <c r="C106" s="311" t="s">
        <v>770</v>
      </c>
      <c r="D106" s="315" t="s">
        <v>369</v>
      </c>
      <c r="IH106" s="34"/>
    </row>
    <row r="107" spans="1:242" s="35" customFormat="1" ht="16.5" customHeight="1"/>
    <row r="108" spans="1:242" ht="15.75" customHeight="1"/>
    <row r="109" spans="1:242" ht="15.75" customHeight="1"/>
    <row r="110" spans="1:242" ht="15.75" customHeight="1"/>
    <row r="111" spans="1:242" ht="15.75" customHeight="1"/>
    <row r="112" spans="1:242" ht="15.75" customHeight="1"/>
    <row r="113" spans="3:3" ht="15.75" customHeight="1"/>
    <row r="114" spans="3:3" ht="15.75" customHeight="1"/>
    <row r="115" spans="3:3" ht="15.75" customHeight="1">
      <c r="C115" s="37"/>
    </row>
    <row r="116" spans="3:3" ht="15.75" customHeight="1"/>
    <row r="117" spans="3:3" ht="15.75" customHeight="1"/>
    <row r="118" spans="3:3" ht="15.75" customHeight="1"/>
    <row r="119" spans="3:3" ht="15.75" customHeight="1"/>
    <row r="120" spans="3:3" ht="15.75" customHeight="1"/>
    <row r="121" spans="3:3" ht="15.75" customHeight="1"/>
    <row r="122" spans="3:3" ht="15.75" customHeight="1"/>
    <row r="123" spans="3:3" ht="15.75" customHeight="1"/>
    <row r="124" spans="3:3" ht="15.75" customHeight="1"/>
    <row r="125" spans="3:3" ht="15.75" customHeight="1"/>
    <row r="126" spans="3:3" ht="15.75" customHeight="1"/>
    <row r="127" spans="3:3" ht="15.75" customHeight="1"/>
    <row r="128" spans="3:3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1.25" customHeight="1"/>
    <row r="292" ht="11.25" customHeight="1"/>
    <row r="293" ht="11.25" customHeight="1"/>
    <row r="294" ht="11.25" customHeight="1"/>
    <row r="295" ht="11.25" customHeight="1"/>
    <row r="296" ht="11.25" customHeight="1"/>
    <row r="297" ht="11.25" customHeight="1"/>
    <row r="298" ht="11.25" customHeight="1"/>
    <row r="299" ht="11.25" customHeight="1"/>
    <row r="300" ht="11.25" customHeight="1"/>
    <row r="301" ht="11.25" customHeight="1"/>
    <row r="302" ht="11.25" customHeight="1"/>
    <row r="303" ht="11.25" customHeight="1"/>
    <row r="304" ht="11.25" customHeight="1"/>
    <row r="305" ht="11.25" customHeight="1"/>
    <row r="306" ht="11.25" customHeight="1"/>
    <row r="307" ht="11.25" customHeight="1"/>
    <row r="308" ht="11.25" customHeight="1"/>
    <row r="309" ht="11.25" customHeight="1"/>
    <row r="310" ht="11.25" customHeight="1"/>
    <row r="311" ht="11.25" customHeight="1"/>
    <row r="312" ht="11.25" customHeight="1"/>
    <row r="313" ht="11.25" customHeight="1"/>
    <row r="314" ht="11.25" customHeight="1"/>
    <row r="315" ht="11.25" customHeight="1"/>
    <row r="316" ht="11.25" customHeight="1"/>
    <row r="317" ht="11.25" customHeight="1"/>
    <row r="318" ht="11.25" customHeight="1"/>
    <row r="319" ht="11.25" customHeight="1"/>
    <row r="320" ht="11.25" customHeight="1"/>
    <row r="321" ht="11.25" customHeight="1"/>
    <row r="322" ht="11.25" customHeight="1"/>
    <row r="323" ht="11.25" customHeight="1"/>
    <row r="324" ht="11.25" customHeight="1"/>
    <row r="325" ht="11.25" customHeight="1"/>
    <row r="326" ht="11.25" customHeight="1"/>
  </sheetData>
  <mergeCells count="1">
    <mergeCell ref="A1:D1"/>
  </mergeCells>
  <phoneticPr fontId="46" type="noConversion"/>
  <pageMargins left="0.74803149606299213" right="0.74803149606299213" top="0.98425196850393704" bottom="0.98425196850393704" header="0.51181102362204722" footer="0.51181102362204722"/>
  <pageSetup orientation="portrait" horizontalDpi="200" verticalDpi="200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40"/>
  <sheetViews>
    <sheetView zoomScaleSheetLayoutView="100" workbookViewId="0">
      <selection activeCell="F3" sqref="F3"/>
    </sheetView>
  </sheetViews>
  <sheetFormatPr defaultColWidth="31.88671875" defaultRowHeight="14.4"/>
  <cols>
    <col min="1" max="1" width="6.6640625" style="4" customWidth="1"/>
    <col min="2" max="2" width="19.109375" style="4" customWidth="1"/>
    <col min="3" max="3" width="16" style="4" customWidth="1"/>
    <col min="4" max="4" width="28.109375" style="4" customWidth="1"/>
    <col min="5" max="5" width="17.44140625" style="4" customWidth="1"/>
    <col min="6" max="6" width="19.44140625" style="4" customWidth="1"/>
    <col min="7" max="7" width="21.109375" style="4" customWidth="1"/>
    <col min="8" max="8" width="20.33203125" style="4" customWidth="1"/>
    <col min="9" max="9" width="18.88671875" style="4" customWidth="1"/>
    <col min="10" max="10" width="19.6640625" style="4" customWidth="1"/>
    <col min="11" max="11" width="13.109375" style="4" customWidth="1"/>
    <col min="12" max="12" width="31.88671875" style="4" customWidth="1"/>
    <col min="13" max="16384" width="31.88671875" style="4"/>
  </cols>
  <sheetData>
    <row r="1" spans="1:11" s="3" customFormat="1" ht="25.8">
      <c r="A1" s="375" t="s">
        <v>576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 ht="17.399999999999999">
      <c r="A2" s="5" t="s">
        <v>69</v>
      </c>
      <c r="B2" s="5"/>
      <c r="C2" s="5" t="s">
        <v>71</v>
      </c>
      <c r="D2" s="5" t="s">
        <v>72</v>
      </c>
      <c r="E2" s="5" t="s">
        <v>577</v>
      </c>
      <c r="F2" s="5" t="s">
        <v>578</v>
      </c>
      <c r="G2" s="5" t="s">
        <v>579</v>
      </c>
      <c r="H2" s="5" t="s">
        <v>580</v>
      </c>
      <c r="I2" s="5" t="s">
        <v>581</v>
      </c>
      <c r="J2" s="5" t="s">
        <v>519</v>
      </c>
      <c r="K2" s="5" t="s">
        <v>582</v>
      </c>
    </row>
    <row r="3" spans="1:11" ht="15.6">
      <c r="A3" s="6">
        <v>1</v>
      </c>
      <c r="B3" s="376" t="s">
        <v>583</v>
      </c>
      <c r="C3" s="7" t="s">
        <v>84</v>
      </c>
      <c r="D3" s="8" t="s">
        <v>85</v>
      </c>
      <c r="E3" s="9">
        <v>144081600</v>
      </c>
      <c r="F3" s="10">
        <v>158536968.71000001</v>
      </c>
      <c r="G3" s="10">
        <v>0</v>
      </c>
      <c r="H3" s="10">
        <v>0</v>
      </c>
      <c r="I3" s="10">
        <v>0</v>
      </c>
      <c r="J3" s="19">
        <f t="shared" ref="J3:J66" si="0">F3+H3+I3</f>
        <v>158536968.71000001</v>
      </c>
      <c r="K3" s="20">
        <f t="shared" ref="K3:K66" si="1">J3/(E3+G3)</f>
        <v>1.1003276525940857</v>
      </c>
    </row>
    <row r="4" spans="1:11" ht="15.6">
      <c r="A4" s="6">
        <v>2</v>
      </c>
      <c r="B4" s="372"/>
      <c r="C4" s="7" t="s">
        <v>89</v>
      </c>
      <c r="D4" s="8" t="s">
        <v>90</v>
      </c>
      <c r="E4" s="9">
        <v>7271000</v>
      </c>
      <c r="F4" s="10">
        <v>7375225.5</v>
      </c>
      <c r="G4" s="10">
        <v>0</v>
      </c>
      <c r="H4" s="10">
        <v>0</v>
      </c>
      <c r="I4" s="10">
        <v>0</v>
      </c>
      <c r="J4" s="19">
        <f t="shared" si="0"/>
        <v>7375225.5</v>
      </c>
      <c r="K4" s="20">
        <f t="shared" si="1"/>
        <v>1.0143344106725347</v>
      </c>
    </row>
    <row r="5" spans="1:11" ht="24">
      <c r="A5" s="6">
        <v>3</v>
      </c>
      <c r="B5" s="372"/>
      <c r="C5" s="308" t="s">
        <v>151</v>
      </c>
      <c r="D5" s="8" t="s">
        <v>152</v>
      </c>
      <c r="E5" s="9">
        <v>7720000</v>
      </c>
      <c r="F5" s="10">
        <v>8426936.0800000001</v>
      </c>
      <c r="G5" s="10">
        <v>600000</v>
      </c>
      <c r="H5" s="10">
        <v>0</v>
      </c>
      <c r="I5" s="10">
        <v>15106.5</v>
      </c>
      <c r="J5" s="19">
        <f t="shared" si="0"/>
        <v>8442042.5800000001</v>
      </c>
      <c r="K5" s="20">
        <f t="shared" si="1"/>
        <v>1.014668579326923</v>
      </c>
    </row>
    <row r="6" spans="1:11" ht="15.6">
      <c r="A6" s="6">
        <v>4</v>
      </c>
      <c r="B6" s="372"/>
      <c r="C6" s="7" t="s">
        <v>92</v>
      </c>
      <c r="D6" s="8" t="s">
        <v>93</v>
      </c>
      <c r="E6" s="9">
        <v>19180300</v>
      </c>
      <c r="F6" s="10">
        <v>25026399.960000001</v>
      </c>
      <c r="G6" s="10">
        <v>7000000</v>
      </c>
      <c r="H6" s="10">
        <v>0</v>
      </c>
      <c r="I6" s="10">
        <v>0</v>
      </c>
      <c r="J6" s="19">
        <f t="shared" si="0"/>
        <v>25026399.960000001</v>
      </c>
      <c r="K6" s="20">
        <f t="shared" si="1"/>
        <v>0.95592487328258269</v>
      </c>
    </row>
    <row r="7" spans="1:11" ht="15.6">
      <c r="A7" s="6">
        <v>5</v>
      </c>
      <c r="B7" s="372"/>
      <c r="C7" s="7" t="s">
        <v>95</v>
      </c>
      <c r="D7" s="8" t="s">
        <v>96</v>
      </c>
      <c r="E7" s="9">
        <v>854700</v>
      </c>
      <c r="F7" s="10">
        <v>828013.23</v>
      </c>
      <c r="G7" s="10">
        <v>0</v>
      </c>
      <c r="H7" s="10">
        <v>0</v>
      </c>
      <c r="I7" s="10">
        <v>0</v>
      </c>
      <c r="J7" s="19">
        <f t="shared" si="0"/>
        <v>828013.23</v>
      </c>
      <c r="K7" s="20">
        <f t="shared" si="1"/>
        <v>0.9687764478764479</v>
      </c>
    </row>
    <row r="8" spans="1:11" ht="15.6">
      <c r="A8" s="6">
        <v>6</v>
      </c>
      <c r="B8" s="372"/>
      <c r="C8" s="7" t="s">
        <v>98</v>
      </c>
      <c r="D8" s="8" t="s">
        <v>99</v>
      </c>
      <c r="E8" s="9">
        <v>16026000</v>
      </c>
      <c r="F8" s="10">
        <v>18960173.84</v>
      </c>
      <c r="G8" s="10">
        <v>0</v>
      </c>
      <c r="H8" s="10">
        <v>0</v>
      </c>
      <c r="I8" s="10">
        <v>0</v>
      </c>
      <c r="J8" s="19">
        <f t="shared" si="0"/>
        <v>18960173.84</v>
      </c>
      <c r="K8" s="20">
        <f t="shared" si="1"/>
        <v>1.1830883464370399</v>
      </c>
    </row>
    <row r="9" spans="1:11" ht="15.6">
      <c r="A9" s="6">
        <v>7</v>
      </c>
      <c r="B9" s="372"/>
      <c r="C9" s="7" t="s">
        <v>100</v>
      </c>
      <c r="D9" s="8" t="s">
        <v>101</v>
      </c>
      <c r="E9" s="9">
        <v>21000000</v>
      </c>
      <c r="F9" s="10">
        <v>22882936.989999998</v>
      </c>
      <c r="G9" s="10">
        <v>0</v>
      </c>
      <c r="H9" s="10">
        <v>0</v>
      </c>
      <c r="I9" s="10">
        <v>747.27</v>
      </c>
      <c r="J9" s="19">
        <f t="shared" si="0"/>
        <v>22883684.259999998</v>
      </c>
      <c r="K9" s="20">
        <f t="shared" si="1"/>
        <v>1.0896992504761904</v>
      </c>
    </row>
    <row r="10" spans="1:11" ht="15.6">
      <c r="A10" s="6">
        <v>8</v>
      </c>
      <c r="B10" s="372"/>
      <c r="C10" s="7" t="s">
        <v>103</v>
      </c>
      <c r="D10" s="8" t="s">
        <v>104</v>
      </c>
      <c r="E10" s="9">
        <v>16471000</v>
      </c>
      <c r="F10" s="10">
        <v>16935699.710000001</v>
      </c>
      <c r="G10" s="10">
        <v>0</v>
      </c>
      <c r="H10" s="10">
        <v>0</v>
      </c>
      <c r="I10" s="10">
        <v>0</v>
      </c>
      <c r="J10" s="19">
        <f t="shared" si="0"/>
        <v>16935699.710000001</v>
      </c>
      <c r="K10" s="20">
        <f t="shared" si="1"/>
        <v>1.0282132056341449</v>
      </c>
    </row>
    <row r="11" spans="1:11" ht="15.6">
      <c r="A11" s="6">
        <v>9</v>
      </c>
      <c r="B11" s="372"/>
      <c r="C11" s="7" t="s">
        <v>106</v>
      </c>
      <c r="D11" s="8" t="s">
        <v>107</v>
      </c>
      <c r="E11" s="9">
        <v>4737600</v>
      </c>
      <c r="F11" s="10">
        <v>4633948.22</v>
      </c>
      <c r="G11" s="10">
        <v>0</v>
      </c>
      <c r="H11" s="10">
        <v>0</v>
      </c>
      <c r="I11" s="10">
        <v>555198.32999999996</v>
      </c>
      <c r="J11" s="19">
        <f t="shared" si="0"/>
        <v>5189146.55</v>
      </c>
      <c r="K11" s="20">
        <f t="shared" si="1"/>
        <v>1.0953112440898345</v>
      </c>
    </row>
    <row r="12" spans="1:11" ht="15.6">
      <c r="A12" s="6">
        <v>10</v>
      </c>
      <c r="B12" s="372"/>
      <c r="C12" s="7" t="s">
        <v>109</v>
      </c>
      <c r="D12" s="8" t="s">
        <v>110</v>
      </c>
      <c r="E12" s="9">
        <v>6931300</v>
      </c>
      <c r="F12" s="10">
        <v>6373230.2199999997</v>
      </c>
      <c r="G12" s="10">
        <v>0</v>
      </c>
      <c r="H12" s="10">
        <v>0</v>
      </c>
      <c r="I12" s="10">
        <v>0</v>
      </c>
      <c r="J12" s="19">
        <f t="shared" si="0"/>
        <v>6373230.2199999997</v>
      </c>
      <c r="K12" s="20">
        <f t="shared" si="1"/>
        <v>0.91948555393649101</v>
      </c>
    </row>
    <row r="13" spans="1:11" ht="15.6">
      <c r="A13" s="6">
        <v>11</v>
      </c>
      <c r="B13" s="372"/>
      <c r="C13" s="7" t="s">
        <v>112</v>
      </c>
      <c r="D13" s="8" t="s">
        <v>113</v>
      </c>
      <c r="E13" s="9">
        <v>588500</v>
      </c>
      <c r="F13" s="10">
        <v>621470.30000000005</v>
      </c>
      <c r="G13" s="10">
        <v>0</v>
      </c>
      <c r="H13" s="10">
        <v>0</v>
      </c>
      <c r="I13" s="10">
        <v>0</v>
      </c>
      <c r="J13" s="19">
        <f t="shared" si="0"/>
        <v>621470.30000000005</v>
      </c>
      <c r="K13" s="20">
        <f t="shared" si="1"/>
        <v>1.0560242990654207</v>
      </c>
    </row>
    <row r="14" spans="1:11" ht="15.6">
      <c r="A14" s="6">
        <v>12</v>
      </c>
      <c r="B14" s="372"/>
      <c r="C14" s="7" t="s">
        <v>115</v>
      </c>
      <c r="D14" s="8" t="s">
        <v>116</v>
      </c>
      <c r="E14" s="9">
        <v>2046000</v>
      </c>
      <c r="F14" s="10">
        <v>2075204.65</v>
      </c>
      <c r="G14" s="10">
        <v>4772.6000000000004</v>
      </c>
      <c r="H14" s="10">
        <v>0</v>
      </c>
      <c r="I14" s="10">
        <v>243282.26</v>
      </c>
      <c r="J14" s="19">
        <f t="shared" si="0"/>
        <v>2318486.91</v>
      </c>
      <c r="K14" s="20">
        <f t="shared" si="1"/>
        <v>1.130543147494754</v>
      </c>
    </row>
    <row r="15" spans="1:11" ht="15.6">
      <c r="A15" s="6">
        <v>13</v>
      </c>
      <c r="B15" s="372"/>
      <c r="C15" s="7" t="s">
        <v>118</v>
      </c>
      <c r="D15" s="8" t="s">
        <v>119</v>
      </c>
      <c r="E15" s="9">
        <v>4874700</v>
      </c>
      <c r="F15" s="10">
        <v>4870000</v>
      </c>
      <c r="G15" s="10">
        <v>0</v>
      </c>
      <c r="H15" s="10">
        <v>0</v>
      </c>
      <c r="I15" s="10">
        <v>0</v>
      </c>
      <c r="J15" s="19">
        <f t="shared" si="0"/>
        <v>4870000</v>
      </c>
      <c r="K15" s="20">
        <f t="shared" si="1"/>
        <v>0.99903583810285757</v>
      </c>
    </row>
    <row r="16" spans="1:11" ht="15.6">
      <c r="A16" s="6">
        <v>14</v>
      </c>
      <c r="B16" s="372"/>
      <c r="C16" s="7" t="s">
        <v>121</v>
      </c>
      <c r="D16" s="8" t="s">
        <v>122</v>
      </c>
      <c r="E16" s="9">
        <v>4148800</v>
      </c>
      <c r="F16" s="10">
        <v>3493403.8</v>
      </c>
      <c r="G16" s="10">
        <v>0</v>
      </c>
      <c r="H16" s="10">
        <v>0</v>
      </c>
      <c r="I16" s="10">
        <v>0</v>
      </c>
      <c r="J16" s="19">
        <f t="shared" si="0"/>
        <v>3493403.8</v>
      </c>
      <c r="K16" s="20">
        <f t="shared" si="1"/>
        <v>0.84202752603162356</v>
      </c>
    </row>
    <row r="17" spans="1:11" ht="15.6">
      <c r="A17" s="6">
        <v>15</v>
      </c>
      <c r="B17" s="372"/>
      <c r="C17" s="7" t="s">
        <v>124</v>
      </c>
      <c r="D17" s="8" t="s">
        <v>125</v>
      </c>
      <c r="E17" s="9">
        <v>700000</v>
      </c>
      <c r="F17" s="10">
        <v>0</v>
      </c>
      <c r="G17" s="10">
        <v>0</v>
      </c>
      <c r="H17" s="10">
        <v>700000</v>
      </c>
      <c r="I17" s="10">
        <v>0</v>
      </c>
      <c r="J17" s="19">
        <f t="shared" si="0"/>
        <v>700000</v>
      </c>
      <c r="K17" s="20">
        <f t="shared" si="1"/>
        <v>1</v>
      </c>
    </row>
    <row r="18" spans="1:11" ht="15.6">
      <c r="A18" s="6">
        <v>16</v>
      </c>
      <c r="B18" s="372"/>
      <c r="C18" s="7" t="s">
        <v>128</v>
      </c>
      <c r="D18" s="8" t="s">
        <v>584</v>
      </c>
      <c r="E18" s="9">
        <v>119000</v>
      </c>
      <c r="F18" s="10">
        <v>179820</v>
      </c>
      <c r="G18" s="10">
        <v>29048</v>
      </c>
      <c r="H18" s="10">
        <v>0</v>
      </c>
      <c r="I18" s="10">
        <v>0</v>
      </c>
      <c r="J18" s="19">
        <f t="shared" si="0"/>
        <v>179820</v>
      </c>
      <c r="K18" s="20">
        <f t="shared" si="1"/>
        <v>1.2146060737058251</v>
      </c>
    </row>
    <row r="19" spans="1:11" ht="15.6">
      <c r="A19" s="6">
        <v>17</v>
      </c>
      <c r="B19" s="372"/>
      <c r="C19" s="7" t="s">
        <v>130</v>
      </c>
      <c r="D19" s="8" t="s">
        <v>131</v>
      </c>
      <c r="E19" s="9">
        <v>8022000</v>
      </c>
      <c r="F19" s="10">
        <v>0</v>
      </c>
      <c r="G19" s="10">
        <v>0</v>
      </c>
      <c r="H19" s="10">
        <v>6300000</v>
      </c>
      <c r="I19" s="10">
        <v>0</v>
      </c>
      <c r="J19" s="19">
        <f t="shared" si="0"/>
        <v>6300000</v>
      </c>
      <c r="K19" s="20">
        <f t="shared" si="1"/>
        <v>0.78534031413612571</v>
      </c>
    </row>
    <row r="20" spans="1:11" ht="15.6">
      <c r="A20" s="6">
        <v>18</v>
      </c>
      <c r="B20" s="372"/>
      <c r="C20" s="7" t="s">
        <v>133</v>
      </c>
      <c r="D20" s="8" t="s">
        <v>134</v>
      </c>
      <c r="E20" s="9">
        <v>45063000</v>
      </c>
      <c r="F20" s="10">
        <v>47486021.689999998</v>
      </c>
      <c r="G20" s="10">
        <v>0</v>
      </c>
      <c r="H20" s="10">
        <v>0</v>
      </c>
      <c r="I20" s="10">
        <v>0</v>
      </c>
      <c r="J20" s="19">
        <f t="shared" si="0"/>
        <v>47486021.689999998</v>
      </c>
      <c r="K20" s="20">
        <f t="shared" si="1"/>
        <v>1.0537696489359341</v>
      </c>
    </row>
    <row r="21" spans="1:11" ht="15.6">
      <c r="A21" s="6">
        <v>19</v>
      </c>
      <c r="B21" s="372"/>
      <c r="C21" s="7" t="s">
        <v>136</v>
      </c>
      <c r="D21" s="8" t="s">
        <v>137</v>
      </c>
      <c r="E21" s="9">
        <v>9771000</v>
      </c>
      <c r="F21" s="10">
        <v>10774513.720000001</v>
      </c>
      <c r="G21" s="10">
        <v>0</v>
      </c>
      <c r="H21" s="10">
        <v>0</v>
      </c>
      <c r="I21" s="10">
        <v>0</v>
      </c>
      <c r="J21" s="19">
        <f t="shared" si="0"/>
        <v>10774513.720000001</v>
      </c>
      <c r="K21" s="20">
        <f t="shared" si="1"/>
        <v>1.1027032770443148</v>
      </c>
    </row>
    <row r="22" spans="1:11" ht="24">
      <c r="A22" s="6">
        <v>20</v>
      </c>
      <c r="B22" s="372"/>
      <c r="C22" s="7" t="s">
        <v>139</v>
      </c>
      <c r="D22" s="8" t="s">
        <v>140</v>
      </c>
      <c r="E22" s="9">
        <v>615100</v>
      </c>
      <c r="F22" s="10">
        <v>326554.94</v>
      </c>
      <c r="G22" s="10">
        <v>0</v>
      </c>
      <c r="H22" s="10">
        <v>0</v>
      </c>
      <c r="I22" s="10">
        <v>0</v>
      </c>
      <c r="J22" s="19">
        <f t="shared" si="0"/>
        <v>326554.94</v>
      </c>
      <c r="K22" s="20">
        <f t="shared" si="1"/>
        <v>0.5308973175093481</v>
      </c>
    </row>
    <row r="23" spans="1:11" ht="15.6">
      <c r="A23" s="6">
        <v>21</v>
      </c>
      <c r="B23" s="372"/>
      <c r="C23" s="7" t="s">
        <v>142</v>
      </c>
      <c r="D23" s="8" t="s">
        <v>143</v>
      </c>
      <c r="E23" s="9">
        <v>3546200</v>
      </c>
      <c r="F23" s="10">
        <v>0</v>
      </c>
      <c r="G23" s="10">
        <v>0</v>
      </c>
      <c r="H23" s="10">
        <v>3546200</v>
      </c>
      <c r="I23" s="10">
        <v>0</v>
      </c>
      <c r="J23" s="19">
        <f t="shared" si="0"/>
        <v>3546200</v>
      </c>
      <c r="K23" s="20">
        <f t="shared" si="1"/>
        <v>1</v>
      </c>
    </row>
    <row r="24" spans="1:11" ht="15.6">
      <c r="A24" s="6">
        <v>22</v>
      </c>
      <c r="B24" s="372"/>
      <c r="C24" s="308" t="s">
        <v>147</v>
      </c>
      <c r="D24" s="8" t="s">
        <v>148</v>
      </c>
      <c r="E24" s="9">
        <v>43349000</v>
      </c>
      <c r="F24" s="10">
        <v>43925076.329999998</v>
      </c>
      <c r="G24" s="10">
        <v>0</v>
      </c>
      <c r="H24" s="10">
        <v>0</v>
      </c>
      <c r="I24" s="10">
        <v>0</v>
      </c>
      <c r="J24" s="19">
        <f t="shared" si="0"/>
        <v>43925076.329999998</v>
      </c>
      <c r="K24" s="20">
        <f t="shared" si="1"/>
        <v>1.0132892645735772</v>
      </c>
    </row>
    <row r="25" spans="1:11" ht="15.6">
      <c r="A25" s="6">
        <v>23</v>
      </c>
      <c r="B25" s="372"/>
      <c r="C25" s="7" t="s">
        <v>154</v>
      </c>
      <c r="D25" s="8" t="s">
        <v>585</v>
      </c>
      <c r="E25" s="9">
        <v>18836000</v>
      </c>
      <c r="F25" s="10">
        <v>17565074.68</v>
      </c>
      <c r="G25" s="10">
        <v>0</v>
      </c>
      <c r="H25" s="10">
        <v>0</v>
      </c>
      <c r="I25" s="10">
        <v>0</v>
      </c>
      <c r="J25" s="19">
        <f t="shared" si="0"/>
        <v>17565074.68</v>
      </c>
      <c r="K25" s="20">
        <f t="shared" si="1"/>
        <v>0.93252679337438948</v>
      </c>
    </row>
    <row r="26" spans="1:11" ht="15.6">
      <c r="A26" s="6">
        <v>24</v>
      </c>
      <c r="B26" s="372"/>
      <c r="C26" s="309" t="s">
        <v>157</v>
      </c>
      <c r="D26" s="8" t="s">
        <v>586</v>
      </c>
      <c r="E26" s="9">
        <v>1700000</v>
      </c>
      <c r="F26" s="10">
        <v>0</v>
      </c>
      <c r="G26" s="10">
        <v>0</v>
      </c>
      <c r="H26" s="10">
        <v>1700000</v>
      </c>
      <c r="I26" s="10">
        <v>0</v>
      </c>
      <c r="J26" s="19">
        <f t="shared" si="0"/>
        <v>1700000</v>
      </c>
      <c r="K26" s="20">
        <f t="shared" si="1"/>
        <v>1</v>
      </c>
    </row>
    <row r="27" spans="1:11" ht="15.6">
      <c r="A27" s="6">
        <v>25</v>
      </c>
      <c r="B27" s="377"/>
      <c r="C27" s="11" t="s">
        <v>532</v>
      </c>
      <c r="D27" s="8" t="s">
        <v>587</v>
      </c>
      <c r="E27" s="9">
        <v>43782000</v>
      </c>
      <c r="F27" s="10">
        <v>37996172.600000001</v>
      </c>
      <c r="G27" s="10">
        <v>0</v>
      </c>
      <c r="H27" s="10">
        <v>0</v>
      </c>
      <c r="I27" s="10">
        <v>0</v>
      </c>
      <c r="J27" s="19">
        <f t="shared" si="0"/>
        <v>37996172.600000001</v>
      </c>
      <c r="K27" s="20">
        <f t="shared" si="1"/>
        <v>0.86784917546023488</v>
      </c>
    </row>
    <row r="28" spans="1:11" ht="15.6">
      <c r="A28" s="6">
        <v>26</v>
      </c>
      <c r="B28" s="376" t="s">
        <v>588</v>
      </c>
      <c r="C28" s="308" t="s">
        <v>589</v>
      </c>
      <c r="D28" s="8" t="s">
        <v>590</v>
      </c>
      <c r="E28" s="12">
        <v>7910000</v>
      </c>
      <c r="F28" s="10">
        <v>7797439.8200000003</v>
      </c>
      <c r="G28" s="10">
        <v>283165.59999999998</v>
      </c>
      <c r="H28" s="10">
        <v>348455.85</v>
      </c>
      <c r="I28" s="10">
        <v>26736</v>
      </c>
      <c r="J28" s="19">
        <f t="shared" si="0"/>
        <v>8172631.6699999999</v>
      </c>
      <c r="K28" s="20">
        <f t="shared" si="1"/>
        <v>0.99749377334689782</v>
      </c>
    </row>
    <row r="29" spans="1:11" ht="15.6">
      <c r="A29" s="6">
        <v>27</v>
      </c>
      <c r="B29" s="372"/>
      <c r="C29" s="308" t="s">
        <v>533</v>
      </c>
      <c r="D29" s="8" t="s">
        <v>172</v>
      </c>
      <c r="E29" s="12">
        <v>300000</v>
      </c>
      <c r="F29" s="10">
        <v>293194.73</v>
      </c>
      <c r="G29" s="10">
        <v>0</v>
      </c>
      <c r="H29" s="10">
        <v>6680</v>
      </c>
      <c r="I29" s="10">
        <v>0</v>
      </c>
      <c r="J29" s="19">
        <f t="shared" si="0"/>
        <v>299874.73</v>
      </c>
      <c r="K29" s="20">
        <f t="shared" si="1"/>
        <v>0.9995824333333333</v>
      </c>
    </row>
    <row r="30" spans="1:11" ht="24">
      <c r="A30" s="6">
        <v>28</v>
      </c>
      <c r="B30" s="372"/>
      <c r="C30" s="7">
        <v>1201010412</v>
      </c>
      <c r="D30" s="8" t="s">
        <v>168</v>
      </c>
      <c r="E30" s="9">
        <v>1500000</v>
      </c>
      <c r="F30" s="10">
        <v>18900</v>
      </c>
      <c r="G30" s="10">
        <v>75000</v>
      </c>
      <c r="H30" s="10">
        <v>1420000</v>
      </c>
      <c r="I30" s="10">
        <v>0</v>
      </c>
      <c r="J30" s="19">
        <f t="shared" si="0"/>
        <v>1438900</v>
      </c>
      <c r="K30" s="20">
        <f t="shared" si="1"/>
        <v>0.91358730158730161</v>
      </c>
    </row>
    <row r="31" spans="1:11" ht="15.6">
      <c r="A31" s="6">
        <v>29</v>
      </c>
      <c r="B31" s="372"/>
      <c r="C31" s="7" t="s">
        <v>174</v>
      </c>
      <c r="D31" s="8" t="s">
        <v>591</v>
      </c>
      <c r="E31" s="9">
        <v>500000</v>
      </c>
      <c r="F31" s="10">
        <v>342000</v>
      </c>
      <c r="G31" s="10">
        <v>0</v>
      </c>
      <c r="H31" s="10">
        <v>0</v>
      </c>
      <c r="I31" s="10">
        <v>0</v>
      </c>
      <c r="J31" s="19">
        <f t="shared" si="0"/>
        <v>342000</v>
      </c>
      <c r="K31" s="20">
        <f t="shared" si="1"/>
        <v>0.68400000000000005</v>
      </c>
    </row>
    <row r="32" spans="1:11" ht="24">
      <c r="A32" s="6">
        <v>30</v>
      </c>
      <c r="B32" s="372"/>
      <c r="C32" s="7">
        <v>1233010012</v>
      </c>
      <c r="D32" s="8" t="s">
        <v>592</v>
      </c>
      <c r="E32" s="9">
        <v>1650000</v>
      </c>
      <c r="F32" s="10">
        <v>267100</v>
      </c>
      <c r="G32" s="10">
        <v>0</v>
      </c>
      <c r="H32" s="10">
        <v>1381300</v>
      </c>
      <c r="I32" s="10">
        <v>0</v>
      </c>
      <c r="J32" s="19">
        <f t="shared" si="0"/>
        <v>1648400</v>
      </c>
      <c r="K32" s="20">
        <f t="shared" si="1"/>
        <v>0.99903030303030305</v>
      </c>
    </row>
    <row r="33" spans="1:11" ht="15.6">
      <c r="A33" s="6">
        <v>31</v>
      </c>
      <c r="B33" s="372"/>
      <c r="C33" s="7" t="s">
        <v>534</v>
      </c>
      <c r="D33" s="8" t="s">
        <v>189</v>
      </c>
      <c r="E33" s="9">
        <v>1000000</v>
      </c>
      <c r="F33" s="10">
        <v>872779.2</v>
      </c>
      <c r="G33" s="10">
        <v>0</v>
      </c>
      <c r="H33" s="10">
        <v>3762.7</v>
      </c>
      <c r="I33" s="10">
        <v>0</v>
      </c>
      <c r="J33" s="19">
        <f t="shared" si="0"/>
        <v>876541.89999999991</v>
      </c>
      <c r="K33" s="20">
        <f t="shared" si="1"/>
        <v>0.87654189999999987</v>
      </c>
    </row>
    <row r="34" spans="1:11" ht="15.6">
      <c r="A34" s="6">
        <v>32</v>
      </c>
      <c r="B34" s="372"/>
      <c r="C34" s="7">
        <v>1201011212</v>
      </c>
      <c r="D34" s="8" t="s">
        <v>535</v>
      </c>
      <c r="E34" s="9">
        <v>86100</v>
      </c>
      <c r="F34" s="10">
        <v>12956.52</v>
      </c>
      <c r="G34" s="10">
        <v>0</v>
      </c>
      <c r="H34" s="10">
        <v>0</v>
      </c>
      <c r="I34" s="10">
        <v>0</v>
      </c>
      <c r="J34" s="19">
        <f t="shared" si="0"/>
        <v>12956.52</v>
      </c>
      <c r="K34" s="20">
        <f t="shared" si="1"/>
        <v>0.15048222996515681</v>
      </c>
    </row>
    <row r="35" spans="1:11" ht="24">
      <c r="A35" s="6">
        <v>33</v>
      </c>
      <c r="B35" s="372"/>
      <c r="C35" s="7" t="s">
        <v>225</v>
      </c>
      <c r="D35" s="13" t="s">
        <v>593</v>
      </c>
      <c r="E35" s="9">
        <v>300000</v>
      </c>
      <c r="F35" s="10">
        <v>187608</v>
      </c>
      <c r="G35" s="10">
        <v>0</v>
      </c>
      <c r="H35" s="10">
        <v>175500</v>
      </c>
      <c r="I35" s="10">
        <v>0</v>
      </c>
      <c r="J35" s="19">
        <f t="shared" si="0"/>
        <v>363108</v>
      </c>
      <c r="K35" s="20">
        <f t="shared" si="1"/>
        <v>1.2103600000000001</v>
      </c>
    </row>
    <row r="36" spans="1:11" ht="15.6">
      <c r="A36" s="6">
        <v>34</v>
      </c>
      <c r="B36" s="372"/>
      <c r="C36" s="7" t="s">
        <v>594</v>
      </c>
      <c r="D36" s="13" t="s">
        <v>595</v>
      </c>
      <c r="E36" s="9">
        <v>20000</v>
      </c>
      <c r="F36" s="10">
        <v>0</v>
      </c>
      <c r="G36" s="10">
        <v>0</v>
      </c>
      <c r="H36" s="10">
        <v>0</v>
      </c>
      <c r="I36" s="10">
        <v>0</v>
      </c>
      <c r="J36" s="19">
        <f t="shared" si="0"/>
        <v>0</v>
      </c>
      <c r="K36" s="20">
        <f t="shared" si="1"/>
        <v>0</v>
      </c>
    </row>
    <row r="37" spans="1:11" ht="15.6">
      <c r="A37" s="6">
        <v>35</v>
      </c>
      <c r="B37" s="372"/>
      <c r="C37" s="7" t="s">
        <v>193</v>
      </c>
      <c r="D37" s="13" t="s">
        <v>194</v>
      </c>
      <c r="E37" s="9">
        <v>1307804</v>
      </c>
      <c r="F37" s="10">
        <v>1307804</v>
      </c>
      <c r="G37" s="10">
        <v>0</v>
      </c>
      <c r="H37" s="10">
        <v>0</v>
      </c>
      <c r="I37" s="10">
        <v>0</v>
      </c>
      <c r="J37" s="19">
        <f t="shared" si="0"/>
        <v>1307804</v>
      </c>
      <c r="K37" s="20">
        <f t="shared" si="1"/>
        <v>1</v>
      </c>
    </row>
    <row r="38" spans="1:11" ht="15.6">
      <c r="A38" s="6">
        <v>36</v>
      </c>
      <c r="B38" s="372"/>
      <c r="C38" s="7" t="s">
        <v>537</v>
      </c>
      <c r="D38" s="8" t="s">
        <v>596</v>
      </c>
      <c r="E38" s="9">
        <v>100000</v>
      </c>
      <c r="F38" s="10">
        <v>100000</v>
      </c>
      <c r="G38" s="10">
        <v>0</v>
      </c>
      <c r="H38" s="10">
        <v>0</v>
      </c>
      <c r="I38" s="10">
        <v>0</v>
      </c>
      <c r="J38" s="19">
        <f t="shared" si="0"/>
        <v>100000</v>
      </c>
      <c r="K38" s="20">
        <f t="shared" si="1"/>
        <v>1</v>
      </c>
    </row>
    <row r="39" spans="1:11" ht="15.6">
      <c r="A39" s="6">
        <v>37</v>
      </c>
      <c r="B39" s="372"/>
      <c r="C39" s="7">
        <v>3930010139</v>
      </c>
      <c r="D39" s="8" t="s">
        <v>196</v>
      </c>
      <c r="E39" s="9">
        <v>100000</v>
      </c>
      <c r="F39" s="10">
        <v>93000</v>
      </c>
      <c r="G39" s="10">
        <v>0</v>
      </c>
      <c r="H39" s="10">
        <v>0</v>
      </c>
      <c r="I39" s="10">
        <v>0</v>
      </c>
      <c r="J39" s="19">
        <f t="shared" si="0"/>
        <v>93000</v>
      </c>
      <c r="K39" s="20">
        <f t="shared" si="1"/>
        <v>0.93</v>
      </c>
    </row>
    <row r="40" spans="1:11" ht="15.6">
      <c r="A40" s="6">
        <v>38</v>
      </c>
      <c r="B40" s="372"/>
      <c r="C40" s="7" t="s">
        <v>539</v>
      </c>
      <c r="D40" s="14" t="s">
        <v>597</v>
      </c>
      <c r="E40" s="9">
        <v>850000</v>
      </c>
      <c r="F40" s="10">
        <v>0</v>
      </c>
      <c r="G40" s="10">
        <v>0</v>
      </c>
      <c r="H40" s="10">
        <v>850000</v>
      </c>
      <c r="I40" s="10">
        <v>0</v>
      </c>
      <c r="J40" s="19">
        <f t="shared" si="0"/>
        <v>850000</v>
      </c>
      <c r="K40" s="20">
        <f t="shared" si="1"/>
        <v>1</v>
      </c>
    </row>
    <row r="41" spans="1:11" ht="15.6">
      <c r="A41" s="6">
        <v>39</v>
      </c>
      <c r="B41" s="372"/>
      <c r="C41" s="7">
        <v>2101011021</v>
      </c>
      <c r="D41" s="8" t="s">
        <v>201</v>
      </c>
      <c r="E41" s="9">
        <v>100000</v>
      </c>
      <c r="F41" s="10">
        <v>100000</v>
      </c>
      <c r="G41" s="10">
        <v>0</v>
      </c>
      <c r="H41" s="10">
        <v>0</v>
      </c>
      <c r="I41" s="10">
        <v>0</v>
      </c>
      <c r="J41" s="19">
        <f t="shared" si="0"/>
        <v>100000</v>
      </c>
      <c r="K41" s="20">
        <f t="shared" si="1"/>
        <v>1</v>
      </c>
    </row>
    <row r="42" spans="1:11" ht="15.6">
      <c r="A42" s="6">
        <v>40</v>
      </c>
      <c r="B42" s="372"/>
      <c r="C42" s="7" t="s">
        <v>204</v>
      </c>
      <c r="D42" s="8" t="s">
        <v>540</v>
      </c>
      <c r="E42" s="9">
        <v>700000</v>
      </c>
      <c r="F42" s="10">
        <v>0</v>
      </c>
      <c r="G42" s="10">
        <v>0</v>
      </c>
      <c r="H42" s="10">
        <v>565000</v>
      </c>
      <c r="I42" s="10">
        <v>0</v>
      </c>
      <c r="J42" s="19">
        <f t="shared" si="0"/>
        <v>565000</v>
      </c>
      <c r="K42" s="20">
        <f t="shared" si="1"/>
        <v>0.80714285714285716</v>
      </c>
    </row>
    <row r="43" spans="1:11" ht="15.6">
      <c r="A43" s="6">
        <v>41</v>
      </c>
      <c r="B43" s="372"/>
      <c r="C43" s="7">
        <v>5401010854</v>
      </c>
      <c r="D43" s="8" t="s">
        <v>211</v>
      </c>
      <c r="E43" s="9">
        <v>300000</v>
      </c>
      <c r="F43" s="10">
        <v>77482.850000000006</v>
      </c>
      <c r="G43" s="10">
        <v>0</v>
      </c>
      <c r="H43" s="10">
        <v>7232.5</v>
      </c>
      <c r="I43" s="10">
        <v>0</v>
      </c>
      <c r="J43" s="19">
        <f t="shared" si="0"/>
        <v>84715.35</v>
      </c>
      <c r="K43" s="20">
        <f t="shared" si="1"/>
        <v>0.28238450000000004</v>
      </c>
    </row>
    <row r="44" spans="1:11" ht="15.6">
      <c r="A44" s="6">
        <v>42</v>
      </c>
      <c r="B44" s="372"/>
      <c r="C44" s="7">
        <v>4401010144</v>
      </c>
      <c r="D44" s="8" t="s">
        <v>208</v>
      </c>
      <c r="E44" s="9">
        <v>80000</v>
      </c>
      <c r="F44" s="10">
        <v>77338.12</v>
      </c>
      <c r="G44" s="10">
        <v>0</v>
      </c>
      <c r="H44" s="10">
        <v>0</v>
      </c>
      <c r="I44" s="10">
        <v>0</v>
      </c>
      <c r="J44" s="19">
        <f t="shared" si="0"/>
        <v>77338.12</v>
      </c>
      <c r="K44" s="20">
        <f t="shared" si="1"/>
        <v>0.96672649999999993</v>
      </c>
    </row>
    <row r="45" spans="1:11" ht="15.6">
      <c r="A45" s="6">
        <v>43</v>
      </c>
      <c r="B45" s="372"/>
      <c r="C45" s="7" t="s">
        <v>214</v>
      </c>
      <c r="D45" s="8" t="s">
        <v>215</v>
      </c>
      <c r="E45" s="9">
        <v>40000</v>
      </c>
      <c r="F45" s="10">
        <v>39400</v>
      </c>
      <c r="G45" s="10">
        <v>0</v>
      </c>
      <c r="H45" s="10">
        <v>0</v>
      </c>
      <c r="I45" s="10">
        <v>0</v>
      </c>
      <c r="J45" s="19">
        <f t="shared" si="0"/>
        <v>39400</v>
      </c>
      <c r="K45" s="20">
        <f t="shared" si="1"/>
        <v>0.98499999999999999</v>
      </c>
    </row>
    <row r="46" spans="1:11" ht="15.6">
      <c r="A46" s="6">
        <v>44</v>
      </c>
      <c r="B46" s="372"/>
      <c r="C46" s="7">
        <v>7901010079</v>
      </c>
      <c r="D46" s="15" t="s">
        <v>218</v>
      </c>
      <c r="E46" s="9">
        <v>1230000</v>
      </c>
      <c r="F46" s="10">
        <v>737100</v>
      </c>
      <c r="G46" s="10">
        <v>0</v>
      </c>
      <c r="H46" s="10">
        <v>0</v>
      </c>
      <c r="I46" s="10">
        <v>0</v>
      </c>
      <c r="J46" s="19">
        <f t="shared" si="0"/>
        <v>737100</v>
      </c>
      <c r="K46" s="20">
        <f t="shared" si="1"/>
        <v>0.59926829268292681</v>
      </c>
    </row>
    <row r="47" spans="1:11" ht="24">
      <c r="A47" s="6">
        <v>45</v>
      </c>
      <c r="B47" s="372"/>
      <c r="C47" s="7" t="s">
        <v>221</v>
      </c>
      <c r="D47" s="15" t="s">
        <v>222</v>
      </c>
      <c r="E47" s="9">
        <v>770000</v>
      </c>
      <c r="F47" s="10">
        <v>919977</v>
      </c>
      <c r="G47" s="10">
        <v>150000</v>
      </c>
      <c r="H47" s="10">
        <v>0</v>
      </c>
      <c r="I47" s="10">
        <v>0</v>
      </c>
      <c r="J47" s="19">
        <f t="shared" si="0"/>
        <v>919977</v>
      </c>
      <c r="K47" s="20">
        <f t="shared" si="1"/>
        <v>0.99997499999999995</v>
      </c>
    </row>
    <row r="48" spans="1:11" ht="24">
      <c r="A48" s="6">
        <v>46</v>
      </c>
      <c r="B48" s="372"/>
      <c r="C48" s="7" t="s">
        <v>232</v>
      </c>
      <c r="D48" s="8" t="s">
        <v>598</v>
      </c>
      <c r="E48" s="9">
        <v>280000</v>
      </c>
      <c r="F48" s="10">
        <v>201804</v>
      </c>
      <c r="G48" s="10">
        <v>0</v>
      </c>
      <c r="H48" s="10">
        <v>0</v>
      </c>
      <c r="I48" s="10">
        <v>0</v>
      </c>
      <c r="J48" s="19">
        <f t="shared" si="0"/>
        <v>201804</v>
      </c>
      <c r="K48" s="20">
        <f t="shared" si="1"/>
        <v>0.72072857142857139</v>
      </c>
    </row>
    <row r="49" spans="1:11" ht="15.6">
      <c r="A49" s="6">
        <v>47</v>
      </c>
      <c r="B49" s="372"/>
      <c r="C49" s="7">
        <v>2701010527</v>
      </c>
      <c r="D49" s="8" t="s">
        <v>239</v>
      </c>
      <c r="E49" s="9">
        <v>4000000</v>
      </c>
      <c r="F49" s="10">
        <v>2020942.68</v>
      </c>
      <c r="G49" s="10">
        <v>0</v>
      </c>
      <c r="H49" s="10">
        <v>0</v>
      </c>
      <c r="I49" s="10">
        <v>0</v>
      </c>
      <c r="J49" s="19">
        <f t="shared" si="0"/>
        <v>2020942.68</v>
      </c>
      <c r="K49" s="20">
        <f t="shared" si="1"/>
        <v>0.50523567000000003</v>
      </c>
    </row>
    <row r="50" spans="1:11" ht="15.6">
      <c r="A50" s="6">
        <v>48</v>
      </c>
      <c r="B50" s="372"/>
      <c r="C50" s="7">
        <v>3501010235</v>
      </c>
      <c r="D50" s="8" t="s">
        <v>243</v>
      </c>
      <c r="E50" s="9">
        <v>100000</v>
      </c>
      <c r="F50" s="10">
        <v>56524</v>
      </c>
      <c r="G50" s="10">
        <v>0</v>
      </c>
      <c r="H50" s="10">
        <v>0</v>
      </c>
      <c r="I50" s="10">
        <v>0</v>
      </c>
      <c r="J50" s="19">
        <f t="shared" si="0"/>
        <v>56524</v>
      </c>
      <c r="K50" s="20">
        <f t="shared" si="1"/>
        <v>0.56523999999999996</v>
      </c>
    </row>
    <row r="51" spans="1:11" ht="24">
      <c r="A51" s="6">
        <v>49</v>
      </c>
      <c r="B51" s="372"/>
      <c r="C51" s="7" t="s">
        <v>246</v>
      </c>
      <c r="D51" s="8" t="s">
        <v>247</v>
      </c>
      <c r="E51" s="9">
        <v>3000000</v>
      </c>
      <c r="F51" s="10">
        <v>3790278.3</v>
      </c>
      <c r="G51" s="10">
        <v>790600</v>
      </c>
      <c r="H51" s="10">
        <v>0</v>
      </c>
      <c r="I51" s="10">
        <v>0</v>
      </c>
      <c r="J51" s="19">
        <f t="shared" si="0"/>
        <v>3790278.3</v>
      </c>
      <c r="K51" s="20">
        <f t="shared" si="1"/>
        <v>0.9999151321690497</v>
      </c>
    </row>
    <row r="52" spans="1:11" ht="15.6">
      <c r="A52" s="6">
        <v>50</v>
      </c>
      <c r="B52" s="372"/>
      <c r="C52" s="7">
        <v>1501019915</v>
      </c>
      <c r="D52" s="8" t="s">
        <v>250</v>
      </c>
      <c r="E52" s="9">
        <v>900000</v>
      </c>
      <c r="F52" s="10">
        <v>374475.95</v>
      </c>
      <c r="G52" s="10">
        <v>0</v>
      </c>
      <c r="H52" s="10">
        <v>160250</v>
      </c>
      <c r="I52" s="10">
        <v>0</v>
      </c>
      <c r="J52" s="19">
        <f t="shared" si="0"/>
        <v>534725.94999999995</v>
      </c>
      <c r="K52" s="20">
        <f t="shared" si="1"/>
        <v>0.5941399444444444</v>
      </c>
    </row>
    <row r="53" spans="1:11" ht="15.6">
      <c r="A53" s="6">
        <v>51</v>
      </c>
      <c r="B53" s="372"/>
      <c r="C53" s="7" t="s">
        <v>544</v>
      </c>
      <c r="D53" s="8" t="s">
        <v>599</v>
      </c>
      <c r="E53" s="9">
        <v>300000</v>
      </c>
      <c r="F53" s="10">
        <v>0</v>
      </c>
      <c r="G53" s="10">
        <v>0</v>
      </c>
      <c r="H53" s="10">
        <v>300000</v>
      </c>
      <c r="I53" s="10">
        <v>0</v>
      </c>
      <c r="J53" s="19">
        <f t="shared" si="0"/>
        <v>300000</v>
      </c>
      <c r="K53" s="20">
        <f t="shared" si="1"/>
        <v>1</v>
      </c>
    </row>
    <row r="54" spans="1:11" ht="15.6">
      <c r="A54" s="6">
        <v>52</v>
      </c>
      <c r="B54" s="372"/>
      <c r="C54" s="7">
        <v>1501010015</v>
      </c>
      <c r="D54" s="16" t="s">
        <v>256</v>
      </c>
      <c r="E54" s="9">
        <v>450000</v>
      </c>
      <c r="F54" s="10">
        <v>447047</v>
      </c>
      <c r="G54" s="10">
        <v>0</v>
      </c>
      <c r="H54" s="10">
        <v>2945.1</v>
      </c>
      <c r="I54" s="10">
        <v>0</v>
      </c>
      <c r="J54" s="19">
        <f t="shared" si="0"/>
        <v>449992.1</v>
      </c>
      <c r="K54" s="20">
        <f t="shared" si="1"/>
        <v>0.9999824444444444</v>
      </c>
    </row>
    <row r="55" spans="1:11" ht="15.6">
      <c r="A55" s="6">
        <v>53</v>
      </c>
      <c r="B55" s="372"/>
      <c r="C55" s="7" t="s">
        <v>258</v>
      </c>
      <c r="D55" s="16" t="s">
        <v>259</v>
      </c>
      <c r="E55" s="9">
        <v>300000</v>
      </c>
      <c r="F55" s="10">
        <v>296153</v>
      </c>
      <c r="G55" s="10">
        <v>14200</v>
      </c>
      <c r="H55" s="10">
        <v>17550</v>
      </c>
      <c r="I55" s="10">
        <v>0</v>
      </c>
      <c r="J55" s="19">
        <f t="shared" si="0"/>
        <v>313703</v>
      </c>
      <c r="K55" s="20">
        <f t="shared" si="1"/>
        <v>0.99841820496499045</v>
      </c>
    </row>
    <row r="56" spans="1:11" ht="15.6">
      <c r="A56" s="6">
        <v>54</v>
      </c>
      <c r="B56" s="372"/>
      <c r="C56" s="7" t="s">
        <v>546</v>
      </c>
      <c r="D56" s="16" t="s">
        <v>547</v>
      </c>
      <c r="E56" s="9">
        <v>100000</v>
      </c>
      <c r="F56" s="10">
        <v>99974.19</v>
      </c>
      <c r="G56" s="10">
        <v>0</v>
      </c>
      <c r="H56" s="10">
        <v>0</v>
      </c>
      <c r="I56" s="10">
        <v>0</v>
      </c>
      <c r="J56" s="19">
        <f t="shared" si="0"/>
        <v>99974.19</v>
      </c>
      <c r="K56" s="20">
        <f t="shared" si="1"/>
        <v>0.99974190000000007</v>
      </c>
    </row>
    <row r="57" spans="1:11" ht="15.6">
      <c r="A57" s="6">
        <v>55</v>
      </c>
      <c r="B57" s="372"/>
      <c r="C57" s="7">
        <v>1601010016</v>
      </c>
      <c r="D57" s="16" t="s">
        <v>600</v>
      </c>
      <c r="E57" s="9">
        <v>1300000</v>
      </c>
      <c r="F57" s="10">
        <v>1298996</v>
      </c>
      <c r="G57" s="10">
        <v>256</v>
      </c>
      <c r="H57" s="10">
        <v>1260</v>
      </c>
      <c r="I57" s="10">
        <v>0</v>
      </c>
      <c r="J57" s="19">
        <f t="shared" si="0"/>
        <v>1300256</v>
      </c>
      <c r="K57" s="20">
        <f t="shared" si="1"/>
        <v>1</v>
      </c>
    </row>
    <row r="58" spans="1:11" ht="15.6">
      <c r="A58" s="6">
        <v>56</v>
      </c>
      <c r="B58" s="372"/>
      <c r="C58" s="7" t="s">
        <v>272</v>
      </c>
      <c r="D58" s="17" t="s">
        <v>273</v>
      </c>
      <c r="E58" s="9">
        <v>500000</v>
      </c>
      <c r="F58" s="10">
        <v>395907.2</v>
      </c>
      <c r="G58" s="10">
        <v>70000</v>
      </c>
      <c r="H58" s="10">
        <v>535.9</v>
      </c>
      <c r="I58" s="10">
        <v>0</v>
      </c>
      <c r="J58" s="19">
        <f t="shared" si="0"/>
        <v>396443.10000000003</v>
      </c>
      <c r="K58" s="20">
        <f t="shared" si="1"/>
        <v>0.6955142105263159</v>
      </c>
    </row>
    <row r="59" spans="1:11" ht="15.6">
      <c r="A59" s="6">
        <v>57</v>
      </c>
      <c r="B59" s="372"/>
      <c r="C59" s="7" t="s">
        <v>275</v>
      </c>
      <c r="D59" s="8" t="s">
        <v>601</v>
      </c>
      <c r="E59" s="9">
        <v>100000</v>
      </c>
      <c r="F59" s="10">
        <v>26489.5</v>
      </c>
      <c r="G59" s="10">
        <v>0</v>
      </c>
      <c r="H59" s="10">
        <v>11187.6</v>
      </c>
      <c r="I59" s="10">
        <v>0</v>
      </c>
      <c r="J59" s="19">
        <f t="shared" si="0"/>
        <v>37677.1</v>
      </c>
      <c r="K59" s="20">
        <f t="shared" si="1"/>
        <v>0.37677099999999997</v>
      </c>
    </row>
    <row r="60" spans="1:11" ht="15.6">
      <c r="A60" s="6">
        <v>58</v>
      </c>
      <c r="B60" s="372"/>
      <c r="C60" s="7" t="s">
        <v>281</v>
      </c>
      <c r="D60" s="8" t="s">
        <v>282</v>
      </c>
      <c r="E60" s="9">
        <v>90000</v>
      </c>
      <c r="F60" s="10">
        <v>90000</v>
      </c>
      <c r="G60" s="10">
        <v>0</v>
      </c>
      <c r="H60" s="10">
        <v>0</v>
      </c>
      <c r="I60" s="10">
        <v>0</v>
      </c>
      <c r="J60" s="19">
        <f t="shared" si="0"/>
        <v>90000</v>
      </c>
      <c r="K60" s="20">
        <f t="shared" si="1"/>
        <v>1</v>
      </c>
    </row>
    <row r="61" spans="1:11" ht="15.6">
      <c r="A61" s="6">
        <v>59</v>
      </c>
      <c r="B61" s="372"/>
      <c r="C61" s="7" t="s">
        <v>284</v>
      </c>
      <c r="D61" s="8" t="s">
        <v>285</v>
      </c>
      <c r="E61" s="9">
        <v>920000</v>
      </c>
      <c r="F61" s="10">
        <v>917888.41</v>
      </c>
      <c r="G61" s="10">
        <v>100000</v>
      </c>
      <c r="H61" s="10">
        <v>0</v>
      </c>
      <c r="I61" s="10">
        <v>0</v>
      </c>
      <c r="J61" s="19">
        <f t="shared" si="0"/>
        <v>917888.41</v>
      </c>
      <c r="K61" s="20">
        <f t="shared" si="1"/>
        <v>0.89989059803921567</v>
      </c>
    </row>
    <row r="62" spans="1:11" ht="15.6">
      <c r="A62" s="6">
        <v>60</v>
      </c>
      <c r="B62" s="372"/>
      <c r="C62" s="18" t="s">
        <v>548</v>
      </c>
      <c r="D62" s="8" t="s">
        <v>602</v>
      </c>
      <c r="E62" s="9">
        <v>30000</v>
      </c>
      <c r="F62" s="10">
        <v>0</v>
      </c>
      <c r="G62" s="10">
        <v>0</v>
      </c>
      <c r="H62" s="10">
        <v>0</v>
      </c>
      <c r="I62" s="10">
        <v>0</v>
      </c>
      <c r="J62" s="19">
        <f t="shared" si="0"/>
        <v>0</v>
      </c>
      <c r="K62" s="20">
        <f t="shared" si="1"/>
        <v>0</v>
      </c>
    </row>
    <row r="63" spans="1:11" ht="15.6">
      <c r="A63" s="6">
        <v>61</v>
      </c>
      <c r="B63" s="372"/>
      <c r="C63" s="7">
        <v>2901010329</v>
      </c>
      <c r="D63" s="15" t="s">
        <v>603</v>
      </c>
      <c r="E63" s="9">
        <v>600000</v>
      </c>
      <c r="F63" s="10">
        <v>602739.92000000004</v>
      </c>
      <c r="G63" s="10">
        <v>0</v>
      </c>
      <c r="H63" s="10">
        <v>0</v>
      </c>
      <c r="I63" s="10">
        <v>0</v>
      </c>
      <c r="J63" s="19">
        <f t="shared" si="0"/>
        <v>602739.92000000004</v>
      </c>
      <c r="K63" s="20">
        <f t="shared" si="1"/>
        <v>1.0045665333333333</v>
      </c>
    </row>
    <row r="64" spans="1:11" ht="15.6">
      <c r="A64" s="6">
        <v>62</v>
      </c>
      <c r="B64" s="372"/>
      <c r="C64" s="7" t="s">
        <v>290</v>
      </c>
      <c r="D64" s="8" t="s">
        <v>291</v>
      </c>
      <c r="E64" s="9">
        <v>380000</v>
      </c>
      <c r="F64" s="10">
        <v>0</v>
      </c>
      <c r="G64" s="10">
        <v>0</v>
      </c>
      <c r="H64" s="10">
        <v>0</v>
      </c>
      <c r="I64" s="10">
        <v>0</v>
      </c>
      <c r="J64" s="19">
        <f t="shared" si="0"/>
        <v>0</v>
      </c>
      <c r="K64" s="20">
        <f t="shared" si="1"/>
        <v>0</v>
      </c>
    </row>
    <row r="65" spans="1:11" ht="15.6">
      <c r="A65" s="6">
        <v>63</v>
      </c>
      <c r="B65" s="372"/>
      <c r="C65" s="7" t="s">
        <v>549</v>
      </c>
      <c r="D65" s="14" t="s">
        <v>294</v>
      </c>
      <c r="E65" s="9">
        <v>300000</v>
      </c>
      <c r="F65" s="10">
        <v>24101</v>
      </c>
      <c r="G65" s="10">
        <v>0</v>
      </c>
      <c r="H65" s="10">
        <v>157070</v>
      </c>
      <c r="I65" s="10">
        <v>0</v>
      </c>
      <c r="J65" s="19">
        <f t="shared" si="0"/>
        <v>181171</v>
      </c>
      <c r="K65" s="20">
        <f t="shared" si="1"/>
        <v>0.60390333333333335</v>
      </c>
    </row>
    <row r="66" spans="1:11" ht="15.6">
      <c r="A66" s="6">
        <v>64</v>
      </c>
      <c r="B66" s="372"/>
      <c r="C66" s="21">
        <v>3301010033</v>
      </c>
      <c r="D66" s="22" t="s">
        <v>604</v>
      </c>
      <c r="E66" s="9">
        <v>1210000</v>
      </c>
      <c r="F66" s="10">
        <v>2700503.14</v>
      </c>
      <c r="G66" s="10">
        <v>0</v>
      </c>
      <c r="H66" s="10">
        <v>194370.7</v>
      </c>
      <c r="I66" s="10">
        <v>0</v>
      </c>
      <c r="J66" s="19">
        <f t="shared" si="0"/>
        <v>2894873.8400000003</v>
      </c>
      <c r="K66" s="20">
        <f t="shared" si="1"/>
        <v>2.3924577190082648</v>
      </c>
    </row>
    <row r="67" spans="1:11" ht="15.6">
      <c r="A67" s="6">
        <v>65</v>
      </c>
      <c r="B67" s="372"/>
      <c r="C67" s="21" t="s">
        <v>550</v>
      </c>
      <c r="D67" s="22" t="s">
        <v>605</v>
      </c>
      <c r="E67" s="9">
        <v>3000000</v>
      </c>
      <c r="F67" s="10">
        <v>287884.59999999998</v>
      </c>
      <c r="G67" s="10">
        <v>0</v>
      </c>
      <c r="H67" s="10">
        <v>3936271</v>
      </c>
      <c r="I67" s="10">
        <v>0</v>
      </c>
      <c r="J67" s="19">
        <f t="shared" ref="J67:J130" si="2">F67+H67+I67</f>
        <v>4224155.5999999996</v>
      </c>
      <c r="K67" s="20">
        <f t="shared" ref="K67:K130" si="3">J67/(E67+G67)</f>
        <v>1.4080518666666666</v>
      </c>
    </row>
    <row r="68" spans="1:11" ht="15.6">
      <c r="A68" s="6">
        <v>66</v>
      </c>
      <c r="B68" s="372"/>
      <c r="C68" s="23">
        <v>1050101105</v>
      </c>
      <c r="D68" s="24" t="s">
        <v>606</v>
      </c>
      <c r="E68" s="9">
        <v>50000</v>
      </c>
      <c r="F68" s="10">
        <v>49247</v>
      </c>
      <c r="G68" s="10">
        <v>0</v>
      </c>
      <c r="H68" s="10">
        <v>750</v>
      </c>
      <c r="I68" s="10">
        <v>0</v>
      </c>
      <c r="J68" s="19">
        <f t="shared" si="2"/>
        <v>49997</v>
      </c>
      <c r="K68" s="20">
        <f t="shared" si="3"/>
        <v>0.99994000000000005</v>
      </c>
    </row>
    <row r="69" spans="1:11" ht="15.6">
      <c r="A69" s="6">
        <v>67</v>
      </c>
      <c r="B69" s="372"/>
      <c r="C69" s="23">
        <v>1100200110</v>
      </c>
      <c r="D69" s="24" t="s">
        <v>607</v>
      </c>
      <c r="E69" s="9">
        <v>30000</v>
      </c>
      <c r="F69" s="10">
        <v>300</v>
      </c>
      <c r="G69" s="10">
        <v>24000</v>
      </c>
      <c r="H69" s="10">
        <v>0</v>
      </c>
      <c r="I69" s="10">
        <v>0</v>
      </c>
      <c r="J69" s="19">
        <f t="shared" si="2"/>
        <v>300</v>
      </c>
      <c r="K69" s="20">
        <f t="shared" si="3"/>
        <v>5.5555555555555558E-3</v>
      </c>
    </row>
    <row r="70" spans="1:11" ht="15.6">
      <c r="A70" s="6">
        <v>68</v>
      </c>
      <c r="B70" s="372"/>
      <c r="C70" s="23">
        <v>2101010121</v>
      </c>
      <c r="D70" s="8" t="s">
        <v>426</v>
      </c>
      <c r="E70" s="9">
        <v>12000000</v>
      </c>
      <c r="F70" s="10">
        <v>4393201.95</v>
      </c>
      <c r="G70" s="10">
        <v>423710</v>
      </c>
      <c r="H70" s="10">
        <v>30000</v>
      </c>
      <c r="I70" s="10">
        <v>0</v>
      </c>
      <c r="J70" s="19">
        <f t="shared" si="2"/>
        <v>4423201.95</v>
      </c>
      <c r="K70" s="20">
        <f t="shared" si="3"/>
        <v>0.35602907263611272</v>
      </c>
    </row>
    <row r="71" spans="1:11" ht="15.6">
      <c r="A71" s="6">
        <v>69</v>
      </c>
      <c r="B71" s="372"/>
      <c r="C71" s="23">
        <v>2115012101</v>
      </c>
      <c r="D71" s="14" t="s">
        <v>608</v>
      </c>
      <c r="E71" s="9">
        <v>1930000</v>
      </c>
      <c r="F71" s="10">
        <v>1930000</v>
      </c>
      <c r="G71" s="10">
        <v>0</v>
      </c>
      <c r="H71" s="10">
        <v>0</v>
      </c>
      <c r="I71" s="10">
        <v>0</v>
      </c>
      <c r="J71" s="19">
        <f t="shared" si="2"/>
        <v>1930000</v>
      </c>
      <c r="K71" s="20">
        <f t="shared" si="3"/>
        <v>1</v>
      </c>
    </row>
    <row r="72" spans="1:11" ht="15.6">
      <c r="A72" s="6">
        <v>70</v>
      </c>
      <c r="B72" s="372"/>
      <c r="C72" s="18" t="s">
        <v>551</v>
      </c>
      <c r="D72" s="14" t="s">
        <v>609</v>
      </c>
      <c r="E72" s="9">
        <v>8400000</v>
      </c>
      <c r="F72" s="10">
        <v>3998711.8</v>
      </c>
      <c r="G72" s="10">
        <v>0</v>
      </c>
      <c r="H72" s="10">
        <v>0</v>
      </c>
      <c r="I72" s="10">
        <v>0</v>
      </c>
      <c r="J72" s="19">
        <f t="shared" si="2"/>
        <v>3998711.8</v>
      </c>
      <c r="K72" s="20">
        <f t="shared" si="3"/>
        <v>0.47603711904761903</v>
      </c>
    </row>
    <row r="73" spans="1:11" ht="15.6">
      <c r="A73" s="6">
        <v>71</v>
      </c>
      <c r="B73" s="372"/>
      <c r="C73" s="23">
        <v>1150101001</v>
      </c>
      <c r="D73" s="14" t="s">
        <v>610</v>
      </c>
      <c r="E73" s="9">
        <v>3500000</v>
      </c>
      <c r="F73" s="10">
        <v>2617208.0299999998</v>
      </c>
      <c r="G73" s="10">
        <v>0</v>
      </c>
      <c r="H73" s="10">
        <v>113746.6</v>
      </c>
      <c r="I73" s="10">
        <v>0</v>
      </c>
      <c r="J73" s="19">
        <f t="shared" si="2"/>
        <v>2730954.63</v>
      </c>
      <c r="K73" s="20">
        <f t="shared" si="3"/>
        <v>0.78027275142857144</v>
      </c>
    </row>
    <row r="74" spans="1:11" ht="15.6">
      <c r="A74" s="6">
        <v>72</v>
      </c>
      <c r="B74" s="378" t="s">
        <v>611</v>
      </c>
      <c r="C74" s="7">
        <v>1301010113</v>
      </c>
      <c r="D74" s="8" t="s">
        <v>305</v>
      </c>
      <c r="E74" s="9">
        <v>500000</v>
      </c>
      <c r="F74" s="10">
        <v>85301.38</v>
      </c>
      <c r="G74" s="10">
        <v>0</v>
      </c>
      <c r="H74" s="10">
        <v>414000</v>
      </c>
      <c r="I74" s="10">
        <v>0</v>
      </c>
      <c r="J74" s="19">
        <f t="shared" si="2"/>
        <v>499301.38</v>
      </c>
      <c r="K74" s="20">
        <f t="shared" si="3"/>
        <v>0.99860276000000003</v>
      </c>
    </row>
    <row r="75" spans="1:11" ht="15.6">
      <c r="A75" s="6">
        <v>73</v>
      </c>
      <c r="B75" s="378"/>
      <c r="C75" s="7">
        <v>1301010313</v>
      </c>
      <c r="D75" s="16" t="s">
        <v>308</v>
      </c>
      <c r="E75" s="9">
        <v>400000</v>
      </c>
      <c r="F75" s="10">
        <v>364246.56</v>
      </c>
      <c r="G75" s="10">
        <v>0</v>
      </c>
      <c r="H75" s="10">
        <v>7513</v>
      </c>
      <c r="I75" s="10">
        <v>0</v>
      </c>
      <c r="J75" s="19">
        <f t="shared" si="2"/>
        <v>371759.56</v>
      </c>
      <c r="K75" s="20">
        <f t="shared" si="3"/>
        <v>0.92939890000000003</v>
      </c>
    </row>
    <row r="76" spans="1:11" ht="15.6">
      <c r="A76" s="6">
        <v>74</v>
      </c>
      <c r="B76" s="378"/>
      <c r="C76" s="7">
        <v>1322010813</v>
      </c>
      <c r="D76" s="8" t="s">
        <v>310</v>
      </c>
      <c r="E76" s="9">
        <v>5000000</v>
      </c>
      <c r="F76" s="10">
        <v>796111</v>
      </c>
      <c r="G76" s="10">
        <v>164000</v>
      </c>
      <c r="H76" s="10">
        <v>4321431.33</v>
      </c>
      <c r="I76" s="10">
        <v>0</v>
      </c>
      <c r="J76" s="19">
        <f t="shared" si="2"/>
        <v>5117542.33</v>
      </c>
      <c r="K76" s="20">
        <f t="shared" si="3"/>
        <v>0.99100354957397363</v>
      </c>
    </row>
    <row r="77" spans="1:11" ht="15.6">
      <c r="A77" s="6">
        <v>75</v>
      </c>
      <c r="B77" s="378"/>
      <c r="C77" s="7" t="s">
        <v>552</v>
      </c>
      <c r="D77" s="14" t="s">
        <v>612</v>
      </c>
      <c r="E77" s="9">
        <v>1000000</v>
      </c>
      <c r="F77" s="10">
        <v>56765</v>
      </c>
      <c r="G77" s="10">
        <v>0</v>
      </c>
      <c r="H77" s="10">
        <v>900000</v>
      </c>
      <c r="I77" s="10">
        <v>0</v>
      </c>
      <c r="J77" s="19">
        <f t="shared" si="2"/>
        <v>956765</v>
      </c>
      <c r="K77" s="20">
        <f t="shared" si="3"/>
        <v>0.95676499999999998</v>
      </c>
    </row>
    <row r="78" spans="1:11" ht="15.6">
      <c r="A78" s="6">
        <v>76</v>
      </c>
      <c r="B78" s="378"/>
      <c r="C78" s="7" t="s">
        <v>178</v>
      </c>
      <c r="D78" s="8" t="s">
        <v>613</v>
      </c>
      <c r="E78" s="9">
        <v>500000</v>
      </c>
      <c r="F78" s="10">
        <v>389950.18</v>
      </c>
      <c r="G78" s="10">
        <v>0</v>
      </c>
      <c r="H78" s="10">
        <v>100000</v>
      </c>
      <c r="I78" s="10">
        <v>0</v>
      </c>
      <c r="J78" s="19">
        <f t="shared" si="2"/>
        <v>489950.18</v>
      </c>
      <c r="K78" s="20">
        <f t="shared" si="3"/>
        <v>0.97990036000000003</v>
      </c>
    </row>
    <row r="79" spans="1:11" ht="24">
      <c r="A79" s="6">
        <v>77</v>
      </c>
      <c r="B79" s="378"/>
      <c r="C79" s="7">
        <v>1080100001</v>
      </c>
      <c r="D79" s="8" t="s">
        <v>614</v>
      </c>
      <c r="E79" s="12">
        <v>930000</v>
      </c>
      <c r="F79" s="10">
        <v>271000</v>
      </c>
      <c r="G79" s="10">
        <v>0</v>
      </c>
      <c r="H79" s="10">
        <v>634000</v>
      </c>
      <c r="I79" s="10">
        <v>0</v>
      </c>
      <c r="J79" s="19">
        <f t="shared" si="2"/>
        <v>905000</v>
      </c>
      <c r="K79" s="20">
        <f t="shared" si="3"/>
        <v>0.9731182795698925</v>
      </c>
    </row>
    <row r="80" spans="1:11" ht="17.25" customHeight="1">
      <c r="A80" s="6">
        <v>78</v>
      </c>
      <c r="B80" s="378"/>
      <c r="C80" s="7">
        <v>1080100002</v>
      </c>
      <c r="D80" s="8" t="s">
        <v>318</v>
      </c>
      <c r="E80" s="12">
        <v>80000</v>
      </c>
      <c r="F80" s="10">
        <v>73814.399999999994</v>
      </c>
      <c r="G80" s="10">
        <v>0</v>
      </c>
      <c r="H80" s="10">
        <v>5835.6</v>
      </c>
      <c r="I80" s="10">
        <v>0</v>
      </c>
      <c r="J80" s="19">
        <f t="shared" si="2"/>
        <v>79650</v>
      </c>
      <c r="K80" s="20">
        <f t="shared" si="3"/>
        <v>0.99562499999999998</v>
      </c>
    </row>
    <row r="81" spans="1:11" ht="15.6">
      <c r="A81" s="6">
        <v>79</v>
      </c>
      <c r="B81" s="378"/>
      <c r="C81" s="7" t="s">
        <v>321</v>
      </c>
      <c r="D81" s="25" t="s">
        <v>322</v>
      </c>
      <c r="E81" s="9">
        <v>15000000</v>
      </c>
      <c r="F81" s="10">
        <v>11983422.34</v>
      </c>
      <c r="G81" s="10">
        <v>0</v>
      </c>
      <c r="H81" s="10">
        <v>4210000</v>
      </c>
      <c r="I81" s="10">
        <v>0</v>
      </c>
      <c r="J81" s="19">
        <f t="shared" si="2"/>
        <v>16193422.34</v>
      </c>
      <c r="K81" s="20">
        <f t="shared" si="3"/>
        <v>1.0795614893333334</v>
      </c>
    </row>
    <row r="82" spans="1:11" ht="15.6">
      <c r="A82" s="6">
        <v>80</v>
      </c>
      <c r="B82" s="378"/>
      <c r="C82" s="7" t="s">
        <v>324</v>
      </c>
      <c r="D82" s="25" t="s">
        <v>325</v>
      </c>
      <c r="E82" s="9">
        <v>300000</v>
      </c>
      <c r="F82" s="10">
        <v>198452</v>
      </c>
      <c r="G82" s="10">
        <v>0</v>
      </c>
      <c r="H82" s="10">
        <v>4781</v>
      </c>
      <c r="I82" s="10">
        <v>0</v>
      </c>
      <c r="J82" s="19">
        <f t="shared" si="2"/>
        <v>203233</v>
      </c>
      <c r="K82" s="20">
        <f t="shared" si="3"/>
        <v>0.67744333333333329</v>
      </c>
    </row>
    <row r="83" spans="1:11" ht="24">
      <c r="A83" s="6">
        <v>81</v>
      </c>
      <c r="B83" s="378"/>
      <c r="C83" s="7" t="s">
        <v>553</v>
      </c>
      <c r="D83" s="8" t="s">
        <v>615</v>
      </c>
      <c r="E83" s="9">
        <v>1000000</v>
      </c>
      <c r="F83" s="10">
        <v>750670.94</v>
      </c>
      <c r="G83" s="10">
        <v>0</v>
      </c>
      <c r="H83" s="10">
        <v>0</v>
      </c>
      <c r="I83" s="10">
        <v>0</v>
      </c>
      <c r="J83" s="19">
        <f t="shared" si="2"/>
        <v>750670.94</v>
      </c>
      <c r="K83" s="20">
        <f t="shared" si="3"/>
        <v>0.7506709399999999</v>
      </c>
    </row>
    <row r="84" spans="1:11" ht="15.6">
      <c r="A84" s="6">
        <v>82</v>
      </c>
      <c r="B84" s="378"/>
      <c r="C84" s="7" t="s">
        <v>333</v>
      </c>
      <c r="D84" s="8" t="s">
        <v>616</v>
      </c>
      <c r="E84" s="9">
        <v>75105</v>
      </c>
      <c r="F84" s="10">
        <v>69965</v>
      </c>
      <c r="G84" s="10">
        <v>0</v>
      </c>
      <c r="H84" s="10">
        <v>0</v>
      </c>
      <c r="I84" s="10">
        <v>0</v>
      </c>
      <c r="J84" s="19">
        <f t="shared" si="2"/>
        <v>69965</v>
      </c>
      <c r="K84" s="20">
        <f t="shared" si="3"/>
        <v>0.9315624791957926</v>
      </c>
    </row>
    <row r="85" spans="1:11" ht="15.6">
      <c r="A85" s="6">
        <v>83</v>
      </c>
      <c r="B85" s="378" t="s">
        <v>617</v>
      </c>
      <c r="C85" s="7" t="s">
        <v>618</v>
      </c>
      <c r="D85" s="8" t="s">
        <v>619</v>
      </c>
      <c r="E85" s="9">
        <v>601300</v>
      </c>
      <c r="F85" s="10">
        <v>456704.32</v>
      </c>
      <c r="G85" s="10">
        <v>1084130</v>
      </c>
      <c r="H85" s="10">
        <v>448</v>
      </c>
      <c r="I85" s="10">
        <v>0</v>
      </c>
      <c r="J85" s="19">
        <f t="shared" si="2"/>
        <v>457152.32</v>
      </c>
      <c r="K85" s="20">
        <f t="shared" si="3"/>
        <v>0.27123779688269462</v>
      </c>
    </row>
    <row r="86" spans="1:11" ht="15.6">
      <c r="A86" s="6">
        <v>84</v>
      </c>
      <c r="B86" s="378"/>
      <c r="C86" s="7" t="s">
        <v>589</v>
      </c>
      <c r="D86" s="8" t="s">
        <v>620</v>
      </c>
      <c r="E86" s="9">
        <v>2000000</v>
      </c>
      <c r="F86" s="26"/>
      <c r="G86" s="26"/>
      <c r="H86" s="26"/>
      <c r="I86" s="26"/>
      <c r="J86" s="19">
        <f t="shared" si="2"/>
        <v>0</v>
      </c>
      <c r="K86" s="20">
        <f t="shared" si="3"/>
        <v>0</v>
      </c>
    </row>
    <row r="87" spans="1:11" ht="15.6">
      <c r="A87" s="6">
        <v>85</v>
      </c>
      <c r="B87" s="378"/>
      <c r="C87" s="7" t="s">
        <v>554</v>
      </c>
      <c r="D87" s="8" t="s">
        <v>621</v>
      </c>
      <c r="E87" s="9">
        <v>30000</v>
      </c>
      <c r="F87" s="10">
        <v>30000</v>
      </c>
      <c r="G87" s="10">
        <v>0</v>
      </c>
      <c r="H87" s="10">
        <v>0</v>
      </c>
      <c r="I87" s="10">
        <v>0</v>
      </c>
      <c r="J87" s="19">
        <f t="shared" si="2"/>
        <v>30000</v>
      </c>
      <c r="K87" s="20">
        <f t="shared" si="3"/>
        <v>1</v>
      </c>
    </row>
    <row r="88" spans="1:11" ht="15.6">
      <c r="A88" s="6">
        <v>86</v>
      </c>
      <c r="B88" s="378"/>
      <c r="C88" s="7" t="s">
        <v>342</v>
      </c>
      <c r="D88" s="16" t="s">
        <v>343</v>
      </c>
      <c r="E88" s="9">
        <v>150000</v>
      </c>
      <c r="F88" s="10">
        <v>112294.5</v>
      </c>
      <c r="G88" s="10">
        <v>0</v>
      </c>
      <c r="H88" s="10">
        <v>0</v>
      </c>
      <c r="I88" s="10">
        <v>0</v>
      </c>
      <c r="J88" s="19">
        <f t="shared" si="2"/>
        <v>112294.5</v>
      </c>
      <c r="K88" s="20">
        <f t="shared" si="3"/>
        <v>0.74863000000000002</v>
      </c>
    </row>
    <row r="89" spans="1:11" ht="15.6">
      <c r="A89" s="6">
        <v>87</v>
      </c>
      <c r="B89" s="378"/>
      <c r="C89" s="7" t="s">
        <v>359</v>
      </c>
      <c r="D89" s="16" t="s">
        <v>360</v>
      </c>
      <c r="E89" s="9">
        <v>200000</v>
      </c>
      <c r="F89" s="10">
        <v>192071</v>
      </c>
      <c r="G89" s="10">
        <v>0</v>
      </c>
      <c r="H89" s="10">
        <v>0</v>
      </c>
      <c r="I89" s="10">
        <v>0</v>
      </c>
      <c r="J89" s="19">
        <f t="shared" si="2"/>
        <v>192071</v>
      </c>
      <c r="K89" s="20">
        <f t="shared" si="3"/>
        <v>0.96035499999999996</v>
      </c>
    </row>
    <row r="90" spans="1:11" ht="15.6">
      <c r="A90" s="6">
        <v>88</v>
      </c>
      <c r="B90" s="378"/>
      <c r="C90" s="7" t="s">
        <v>555</v>
      </c>
      <c r="D90" s="14" t="s">
        <v>622</v>
      </c>
      <c r="E90" s="9">
        <v>300000</v>
      </c>
      <c r="F90" s="10">
        <v>528153.37</v>
      </c>
      <c r="G90" s="10">
        <v>229123.37</v>
      </c>
      <c r="H90" s="10">
        <v>0</v>
      </c>
      <c r="I90" s="10">
        <v>0</v>
      </c>
      <c r="J90" s="19">
        <f t="shared" si="2"/>
        <v>528153.37</v>
      </c>
      <c r="K90" s="20">
        <f t="shared" si="3"/>
        <v>0.99816677913886132</v>
      </c>
    </row>
    <row r="91" spans="1:11" ht="15.6">
      <c r="A91" s="6">
        <v>89</v>
      </c>
      <c r="B91" s="378"/>
      <c r="C91" s="7" t="s">
        <v>556</v>
      </c>
      <c r="D91" s="8" t="s">
        <v>623</v>
      </c>
      <c r="E91" s="9">
        <v>50000</v>
      </c>
      <c r="F91" s="10">
        <v>12830.58</v>
      </c>
      <c r="G91" s="10">
        <v>0</v>
      </c>
      <c r="H91" s="10">
        <v>0</v>
      </c>
      <c r="I91" s="10">
        <v>0</v>
      </c>
      <c r="J91" s="19">
        <f t="shared" si="2"/>
        <v>12830.58</v>
      </c>
      <c r="K91" s="20">
        <f t="shared" si="3"/>
        <v>0.2566116</v>
      </c>
    </row>
    <row r="92" spans="1:11" ht="15.6">
      <c r="A92" s="6">
        <v>90</v>
      </c>
      <c r="B92" s="378"/>
      <c r="C92" s="7" t="s">
        <v>366</v>
      </c>
      <c r="D92" s="14" t="s">
        <v>367</v>
      </c>
      <c r="E92" s="9">
        <v>1550000</v>
      </c>
      <c r="F92" s="10">
        <v>162713.70000000001</v>
      </c>
      <c r="G92" s="10">
        <v>0</v>
      </c>
      <c r="H92" s="10">
        <v>1317419.1000000001</v>
      </c>
      <c r="I92" s="10">
        <v>0</v>
      </c>
      <c r="J92" s="19">
        <f t="shared" si="2"/>
        <v>1480132.8</v>
      </c>
      <c r="K92" s="20">
        <f t="shared" si="3"/>
        <v>0.95492438709677419</v>
      </c>
    </row>
    <row r="93" spans="1:11" ht="15.6">
      <c r="A93" s="6">
        <v>91</v>
      </c>
      <c r="B93" s="378"/>
      <c r="C93" s="7" t="s">
        <v>557</v>
      </c>
      <c r="D93" s="8" t="s">
        <v>558</v>
      </c>
      <c r="E93" s="9">
        <v>50000</v>
      </c>
      <c r="F93" s="10">
        <v>31867</v>
      </c>
      <c r="G93" s="10">
        <v>0</v>
      </c>
      <c r="H93" s="10">
        <v>0</v>
      </c>
      <c r="I93" s="10">
        <v>0</v>
      </c>
      <c r="J93" s="19">
        <f t="shared" si="2"/>
        <v>31867</v>
      </c>
      <c r="K93" s="20">
        <f t="shared" si="3"/>
        <v>0.63734000000000002</v>
      </c>
    </row>
    <row r="94" spans="1:11" ht="17.25" customHeight="1">
      <c r="A94" s="6">
        <v>92</v>
      </c>
      <c r="B94" s="378"/>
      <c r="C94" s="7" t="s">
        <v>559</v>
      </c>
      <c r="D94" s="14" t="s">
        <v>370</v>
      </c>
      <c r="E94" s="9">
        <v>330000</v>
      </c>
      <c r="F94" s="10">
        <v>304400</v>
      </c>
      <c r="G94" s="10">
        <v>0</v>
      </c>
      <c r="H94" s="10">
        <v>0</v>
      </c>
      <c r="I94" s="10">
        <v>0</v>
      </c>
      <c r="J94" s="19">
        <f t="shared" si="2"/>
        <v>304400</v>
      </c>
      <c r="K94" s="20">
        <f t="shared" si="3"/>
        <v>0.92242424242424237</v>
      </c>
    </row>
    <row r="95" spans="1:11" ht="15.6">
      <c r="A95" s="6">
        <v>93</v>
      </c>
      <c r="B95" s="378"/>
      <c r="C95" s="7" t="s">
        <v>372</v>
      </c>
      <c r="D95" s="16" t="s">
        <v>373</v>
      </c>
      <c r="E95" s="9">
        <v>150000</v>
      </c>
      <c r="F95" s="10">
        <v>197883.9</v>
      </c>
      <c r="G95" s="10">
        <v>36000</v>
      </c>
      <c r="H95" s="10">
        <v>4680</v>
      </c>
      <c r="I95" s="10">
        <v>0</v>
      </c>
      <c r="J95" s="19">
        <f t="shared" si="2"/>
        <v>202563.9</v>
      </c>
      <c r="K95" s="20">
        <f t="shared" si="3"/>
        <v>1.0890532258064516</v>
      </c>
    </row>
    <row r="96" spans="1:11" ht="15.6">
      <c r="A96" s="6">
        <v>94</v>
      </c>
      <c r="B96" s="378"/>
      <c r="C96" s="7" t="s">
        <v>560</v>
      </c>
      <c r="D96" s="8" t="s">
        <v>624</v>
      </c>
      <c r="E96" s="9">
        <v>50000</v>
      </c>
      <c r="F96" s="10">
        <v>39984.9</v>
      </c>
      <c r="G96" s="10">
        <v>0</v>
      </c>
      <c r="H96" s="10">
        <v>10000</v>
      </c>
      <c r="I96" s="10">
        <v>0</v>
      </c>
      <c r="J96" s="19">
        <f t="shared" si="2"/>
        <v>49984.9</v>
      </c>
      <c r="K96" s="20">
        <f t="shared" si="3"/>
        <v>0.99969799999999998</v>
      </c>
    </row>
    <row r="97" spans="1:11" ht="15.6">
      <c r="A97" s="6">
        <v>95</v>
      </c>
      <c r="B97" s="378"/>
      <c r="C97" s="7" t="s">
        <v>561</v>
      </c>
      <c r="D97" s="8" t="s">
        <v>375</v>
      </c>
      <c r="E97" s="9">
        <v>60000</v>
      </c>
      <c r="F97" s="10">
        <v>142480</v>
      </c>
      <c r="G97" s="10">
        <v>105000</v>
      </c>
      <c r="H97" s="10">
        <v>0</v>
      </c>
      <c r="I97" s="10">
        <v>0</v>
      </c>
      <c r="J97" s="19">
        <f t="shared" si="2"/>
        <v>142480</v>
      </c>
      <c r="K97" s="20">
        <f t="shared" si="3"/>
        <v>0.86351515151515157</v>
      </c>
    </row>
    <row r="98" spans="1:11" ht="15.6">
      <c r="A98" s="6">
        <v>96</v>
      </c>
      <c r="B98" s="378"/>
      <c r="C98" s="7" t="s">
        <v>377</v>
      </c>
      <c r="D98" s="8" t="s">
        <v>378</v>
      </c>
      <c r="E98" s="9">
        <v>300000</v>
      </c>
      <c r="F98" s="10">
        <v>300000</v>
      </c>
      <c r="G98" s="10">
        <v>0</v>
      </c>
      <c r="H98" s="10">
        <v>0</v>
      </c>
      <c r="I98" s="10">
        <v>0</v>
      </c>
      <c r="J98" s="19">
        <f t="shared" si="2"/>
        <v>300000</v>
      </c>
      <c r="K98" s="20">
        <f t="shared" si="3"/>
        <v>1</v>
      </c>
    </row>
    <row r="99" spans="1:11" ht="15.6">
      <c r="A99" s="6">
        <v>97</v>
      </c>
      <c r="B99" s="378"/>
      <c r="C99" s="7" t="s">
        <v>380</v>
      </c>
      <c r="D99" s="16" t="s">
        <v>625</v>
      </c>
      <c r="E99" s="9">
        <v>30000</v>
      </c>
      <c r="F99" s="10">
        <v>28730</v>
      </c>
      <c r="G99" s="10">
        <v>0</v>
      </c>
      <c r="H99" s="10">
        <v>1134</v>
      </c>
      <c r="I99" s="10">
        <v>0</v>
      </c>
      <c r="J99" s="19">
        <f t="shared" si="2"/>
        <v>29864</v>
      </c>
      <c r="K99" s="20">
        <f t="shared" si="3"/>
        <v>0.99546666666666672</v>
      </c>
    </row>
    <row r="100" spans="1:11" ht="15.6">
      <c r="A100" s="6">
        <v>98</v>
      </c>
      <c r="B100" s="378"/>
      <c r="C100" s="7" t="s">
        <v>383</v>
      </c>
      <c r="D100" s="8" t="s">
        <v>384</v>
      </c>
      <c r="E100" s="9">
        <v>420000</v>
      </c>
      <c r="F100" s="10">
        <v>408400</v>
      </c>
      <c r="G100" s="10">
        <v>0</v>
      </c>
      <c r="H100" s="10">
        <v>11600</v>
      </c>
      <c r="I100" s="10">
        <v>0</v>
      </c>
      <c r="J100" s="19">
        <f t="shared" si="2"/>
        <v>420000</v>
      </c>
      <c r="K100" s="20">
        <f t="shared" si="3"/>
        <v>1</v>
      </c>
    </row>
    <row r="101" spans="1:11" ht="15.6">
      <c r="A101" s="6">
        <v>99</v>
      </c>
      <c r="B101" s="378"/>
      <c r="C101" s="7" t="s">
        <v>386</v>
      </c>
      <c r="D101" s="8" t="s">
        <v>387</v>
      </c>
      <c r="E101" s="9">
        <v>150000</v>
      </c>
      <c r="F101" s="10">
        <v>117969.58</v>
      </c>
      <c r="G101" s="10">
        <v>0</v>
      </c>
      <c r="H101" s="10">
        <v>2482.1999999999998</v>
      </c>
      <c r="I101" s="10">
        <v>0</v>
      </c>
      <c r="J101" s="19">
        <f t="shared" si="2"/>
        <v>120451.78</v>
      </c>
      <c r="K101" s="20">
        <f t="shared" si="3"/>
        <v>0.80301186666666668</v>
      </c>
    </row>
    <row r="102" spans="1:11" ht="15.6">
      <c r="A102" s="6">
        <v>100</v>
      </c>
      <c r="B102" s="378"/>
      <c r="C102" s="7" t="s">
        <v>356</v>
      </c>
      <c r="D102" s="8" t="s">
        <v>357</v>
      </c>
      <c r="E102" s="9">
        <v>200000</v>
      </c>
      <c r="F102" s="10">
        <v>61454.5</v>
      </c>
      <c r="G102" s="10">
        <v>0</v>
      </c>
      <c r="H102" s="10">
        <v>1819</v>
      </c>
      <c r="I102" s="10">
        <v>0</v>
      </c>
      <c r="J102" s="19">
        <f t="shared" si="2"/>
        <v>63273.5</v>
      </c>
      <c r="K102" s="20">
        <f t="shared" si="3"/>
        <v>0.31636750000000002</v>
      </c>
    </row>
    <row r="103" spans="1:11" ht="15.6">
      <c r="A103" s="6">
        <v>101</v>
      </c>
      <c r="B103" s="378"/>
      <c r="C103" s="7" t="s">
        <v>346</v>
      </c>
      <c r="D103" s="8" t="s">
        <v>347</v>
      </c>
      <c r="E103" s="9">
        <v>200000</v>
      </c>
      <c r="F103" s="10">
        <v>1775</v>
      </c>
      <c r="G103" s="10">
        <v>0</v>
      </c>
      <c r="H103" s="10">
        <v>100000</v>
      </c>
      <c r="I103" s="10">
        <v>0</v>
      </c>
      <c r="J103" s="19">
        <f t="shared" si="2"/>
        <v>101775</v>
      </c>
      <c r="K103" s="20">
        <f t="shared" si="3"/>
        <v>0.50887499999999997</v>
      </c>
    </row>
    <row r="104" spans="1:11" ht="15.6">
      <c r="A104" s="6">
        <v>102</v>
      </c>
      <c r="B104" s="378"/>
      <c r="C104" s="23" t="s">
        <v>349</v>
      </c>
      <c r="D104" s="8" t="s">
        <v>350</v>
      </c>
      <c r="E104" s="9">
        <v>300000</v>
      </c>
      <c r="F104" s="10">
        <v>13996.5</v>
      </c>
      <c r="G104" s="10">
        <v>0</v>
      </c>
      <c r="H104" s="10">
        <v>200000</v>
      </c>
      <c r="I104" s="10">
        <v>0</v>
      </c>
      <c r="J104" s="19">
        <f t="shared" si="2"/>
        <v>213996.5</v>
      </c>
      <c r="K104" s="20">
        <f t="shared" si="3"/>
        <v>0.71332166666666663</v>
      </c>
    </row>
    <row r="105" spans="1:11" ht="15.6">
      <c r="A105" s="6">
        <v>103</v>
      </c>
      <c r="B105" s="378"/>
      <c r="C105" s="7" t="s">
        <v>353</v>
      </c>
      <c r="D105" s="8" t="s">
        <v>354</v>
      </c>
      <c r="E105" s="9">
        <v>100000</v>
      </c>
      <c r="F105" s="10">
        <v>7321</v>
      </c>
      <c r="G105" s="10">
        <v>0</v>
      </c>
      <c r="H105" s="10">
        <v>0</v>
      </c>
      <c r="I105" s="10">
        <v>0</v>
      </c>
      <c r="J105" s="19">
        <f t="shared" si="2"/>
        <v>7321</v>
      </c>
      <c r="K105" s="20">
        <f t="shared" si="3"/>
        <v>7.3209999999999997E-2</v>
      </c>
    </row>
    <row r="106" spans="1:11" ht="15.6">
      <c r="A106" s="6">
        <v>104</v>
      </c>
      <c r="B106" s="378"/>
      <c r="C106" s="7">
        <v>1501010615</v>
      </c>
      <c r="D106" s="8" t="s">
        <v>626</v>
      </c>
      <c r="E106" s="9">
        <v>50000</v>
      </c>
      <c r="F106" s="10">
        <v>35981.01</v>
      </c>
      <c r="G106" s="10">
        <v>0</v>
      </c>
      <c r="H106" s="10">
        <v>0</v>
      </c>
      <c r="I106" s="10">
        <v>0</v>
      </c>
      <c r="J106" s="19">
        <f t="shared" si="2"/>
        <v>35981.01</v>
      </c>
      <c r="K106" s="20">
        <f t="shared" si="3"/>
        <v>0.71962020000000004</v>
      </c>
    </row>
    <row r="107" spans="1:11" ht="15.6">
      <c r="A107" s="6">
        <v>105</v>
      </c>
      <c r="B107" s="378"/>
      <c r="C107" s="7">
        <v>1401010014</v>
      </c>
      <c r="D107" s="16" t="s">
        <v>390</v>
      </c>
      <c r="E107" s="9">
        <v>100000</v>
      </c>
      <c r="F107" s="10">
        <v>77060</v>
      </c>
      <c r="G107" s="10">
        <v>0</v>
      </c>
      <c r="H107" s="10">
        <v>0</v>
      </c>
      <c r="I107" s="10">
        <v>0</v>
      </c>
      <c r="J107" s="19">
        <f t="shared" si="2"/>
        <v>77060</v>
      </c>
      <c r="K107" s="20">
        <f t="shared" si="3"/>
        <v>0.77059999999999995</v>
      </c>
    </row>
    <row r="108" spans="1:11" ht="15.6">
      <c r="A108" s="6">
        <v>106</v>
      </c>
      <c r="B108" s="378"/>
      <c r="C108" s="7">
        <v>1001010010</v>
      </c>
      <c r="D108" s="16" t="s">
        <v>395</v>
      </c>
      <c r="E108" s="9">
        <v>50000</v>
      </c>
      <c r="F108" s="10">
        <v>0</v>
      </c>
      <c r="G108" s="10">
        <v>0</v>
      </c>
      <c r="H108" s="10">
        <v>0</v>
      </c>
      <c r="I108" s="10">
        <v>33100</v>
      </c>
      <c r="J108" s="19">
        <f t="shared" si="2"/>
        <v>33100</v>
      </c>
      <c r="K108" s="20">
        <f t="shared" si="3"/>
        <v>0.66200000000000003</v>
      </c>
    </row>
    <row r="109" spans="1:11" ht="15.6">
      <c r="A109" s="6">
        <v>107</v>
      </c>
      <c r="B109" s="378"/>
      <c r="C109" s="7">
        <v>1101010011</v>
      </c>
      <c r="D109" s="16" t="s">
        <v>627</v>
      </c>
      <c r="E109" s="9">
        <v>150000</v>
      </c>
      <c r="F109" s="10">
        <v>187176.26</v>
      </c>
      <c r="G109" s="10">
        <v>38500</v>
      </c>
      <c r="H109" s="10">
        <v>1230.9000000000001</v>
      </c>
      <c r="I109" s="10">
        <v>0</v>
      </c>
      <c r="J109" s="19">
        <f t="shared" si="2"/>
        <v>188407.16</v>
      </c>
      <c r="K109" s="20">
        <f t="shared" si="3"/>
        <v>0.9995074801061008</v>
      </c>
    </row>
    <row r="110" spans="1:11" ht="15.6">
      <c r="A110" s="6">
        <v>108</v>
      </c>
      <c r="B110" s="378"/>
      <c r="C110" s="7">
        <v>1801010018</v>
      </c>
      <c r="D110" s="16" t="s">
        <v>401</v>
      </c>
      <c r="E110" s="9">
        <v>130000</v>
      </c>
      <c r="F110" s="10">
        <v>121021.06</v>
      </c>
      <c r="G110" s="10">
        <v>100000</v>
      </c>
      <c r="H110" s="10">
        <v>47940</v>
      </c>
      <c r="I110" s="10">
        <v>0</v>
      </c>
      <c r="J110" s="19">
        <f t="shared" si="2"/>
        <v>168961.06</v>
      </c>
      <c r="K110" s="20">
        <f t="shared" si="3"/>
        <v>0.73461330434782612</v>
      </c>
    </row>
    <row r="111" spans="1:11" ht="15.6">
      <c r="A111" s="6">
        <v>109</v>
      </c>
      <c r="B111" s="378"/>
      <c r="C111" s="7">
        <v>6301010063</v>
      </c>
      <c r="D111" s="16" t="s">
        <v>404</v>
      </c>
      <c r="E111" s="9">
        <v>150000</v>
      </c>
      <c r="F111" s="10">
        <v>82504.2</v>
      </c>
      <c r="G111" s="10">
        <v>0</v>
      </c>
      <c r="H111" s="10">
        <v>50000</v>
      </c>
      <c r="I111" s="10">
        <v>0</v>
      </c>
      <c r="J111" s="19">
        <f t="shared" si="2"/>
        <v>132504.20000000001</v>
      </c>
      <c r="K111" s="20">
        <f t="shared" si="3"/>
        <v>0.88336133333333344</v>
      </c>
    </row>
    <row r="112" spans="1:11" ht="15.6">
      <c r="A112" s="6">
        <v>110</v>
      </c>
      <c r="B112" s="378"/>
      <c r="C112" s="7" t="s">
        <v>562</v>
      </c>
      <c r="D112" s="16" t="s">
        <v>406</v>
      </c>
      <c r="E112" s="9">
        <v>100000</v>
      </c>
      <c r="F112" s="10">
        <v>43676.63</v>
      </c>
      <c r="G112" s="10">
        <v>0</v>
      </c>
      <c r="H112" s="10">
        <v>190.3</v>
      </c>
      <c r="I112" s="10">
        <v>0</v>
      </c>
      <c r="J112" s="19">
        <f t="shared" si="2"/>
        <v>43866.93</v>
      </c>
      <c r="K112" s="20">
        <f t="shared" si="3"/>
        <v>0.43866929999999998</v>
      </c>
    </row>
    <row r="113" spans="1:11" ht="15.6">
      <c r="A113" s="6">
        <v>111</v>
      </c>
      <c r="B113" s="378"/>
      <c r="C113" s="7">
        <v>2101010021</v>
      </c>
      <c r="D113" s="8" t="s">
        <v>628</v>
      </c>
      <c r="E113" s="9">
        <v>200000</v>
      </c>
      <c r="F113" s="10">
        <v>188339.4</v>
      </c>
      <c r="G113" s="10">
        <v>0</v>
      </c>
      <c r="H113" s="10">
        <v>5295</v>
      </c>
      <c r="I113" s="10">
        <v>0</v>
      </c>
      <c r="J113" s="19">
        <f t="shared" si="2"/>
        <v>193634.4</v>
      </c>
      <c r="K113" s="20">
        <f t="shared" si="3"/>
        <v>0.96817199999999992</v>
      </c>
    </row>
    <row r="114" spans="1:11" ht="15.6">
      <c r="A114" s="6">
        <v>112</v>
      </c>
      <c r="B114" s="378"/>
      <c r="C114" s="7">
        <v>2201010022</v>
      </c>
      <c r="D114" s="16" t="s">
        <v>415</v>
      </c>
      <c r="E114" s="9">
        <v>60000</v>
      </c>
      <c r="F114" s="10">
        <v>55363.8</v>
      </c>
      <c r="G114" s="10">
        <v>0</v>
      </c>
      <c r="H114" s="10">
        <v>4458.7</v>
      </c>
      <c r="I114" s="10">
        <v>0</v>
      </c>
      <c r="J114" s="19">
        <f t="shared" si="2"/>
        <v>59822.5</v>
      </c>
      <c r="K114" s="20">
        <f t="shared" si="3"/>
        <v>0.99704166666666671</v>
      </c>
    </row>
    <row r="115" spans="1:11" ht="15.6">
      <c r="A115" s="6">
        <v>113</v>
      </c>
      <c r="B115" s="378"/>
      <c r="C115" s="7">
        <v>2501010025</v>
      </c>
      <c r="D115" s="16" t="s">
        <v>418</v>
      </c>
      <c r="E115" s="9">
        <v>590000</v>
      </c>
      <c r="F115" s="10">
        <v>567058</v>
      </c>
      <c r="G115" s="10">
        <v>0</v>
      </c>
      <c r="H115" s="10">
        <v>6993</v>
      </c>
      <c r="I115" s="10">
        <v>0</v>
      </c>
      <c r="J115" s="19">
        <f t="shared" si="2"/>
        <v>574051</v>
      </c>
      <c r="K115" s="20">
        <f t="shared" si="3"/>
        <v>0.97296779661016952</v>
      </c>
    </row>
    <row r="116" spans="1:11" ht="15.6">
      <c r="A116" s="6">
        <v>114</v>
      </c>
      <c r="B116" s="378"/>
      <c r="C116" s="7" t="s">
        <v>421</v>
      </c>
      <c r="D116" s="16" t="s">
        <v>422</v>
      </c>
      <c r="E116" s="9">
        <v>975000</v>
      </c>
      <c r="F116" s="10">
        <v>1402280</v>
      </c>
      <c r="G116" s="10">
        <v>0</v>
      </c>
      <c r="H116" s="10">
        <v>0</v>
      </c>
      <c r="I116" s="10">
        <v>0</v>
      </c>
      <c r="J116" s="19">
        <f t="shared" si="2"/>
        <v>1402280</v>
      </c>
      <c r="K116" s="20">
        <f t="shared" si="3"/>
        <v>1.4382358974358975</v>
      </c>
    </row>
    <row r="117" spans="1:11" ht="15.6">
      <c r="A117" s="6">
        <v>115</v>
      </c>
      <c r="B117" s="378"/>
      <c r="C117" s="7" t="s">
        <v>563</v>
      </c>
      <c r="D117" s="16" t="s">
        <v>629</v>
      </c>
      <c r="E117" s="9">
        <v>30000</v>
      </c>
      <c r="F117" s="10">
        <v>29653</v>
      </c>
      <c r="G117" s="10">
        <v>0</v>
      </c>
      <c r="H117" s="10">
        <v>0</v>
      </c>
      <c r="I117" s="10">
        <v>0</v>
      </c>
      <c r="J117" s="19">
        <f t="shared" si="2"/>
        <v>29653</v>
      </c>
      <c r="K117" s="20">
        <f t="shared" si="3"/>
        <v>0.98843333333333339</v>
      </c>
    </row>
    <row r="118" spans="1:11" ht="15.6">
      <c r="A118" s="6">
        <v>116</v>
      </c>
      <c r="B118" s="378" t="s">
        <v>630</v>
      </c>
      <c r="C118" s="7" t="s">
        <v>440</v>
      </c>
      <c r="D118" s="27" t="s">
        <v>631</v>
      </c>
      <c r="E118" s="9">
        <v>200000</v>
      </c>
      <c r="F118" s="10">
        <v>1257136</v>
      </c>
      <c r="G118" s="10">
        <v>1257136</v>
      </c>
      <c r="H118" s="10">
        <v>200000</v>
      </c>
      <c r="I118" s="10">
        <v>0</v>
      </c>
      <c r="J118" s="19">
        <f t="shared" si="2"/>
        <v>1457136</v>
      </c>
      <c r="K118" s="20">
        <f t="shared" si="3"/>
        <v>1</v>
      </c>
    </row>
    <row r="119" spans="1:11" ht="15.6">
      <c r="A119" s="6">
        <v>117</v>
      </c>
      <c r="B119" s="378"/>
      <c r="C119" s="7" t="s">
        <v>443</v>
      </c>
      <c r="D119" s="8" t="s">
        <v>444</v>
      </c>
      <c r="E119" s="28">
        <v>236096</v>
      </c>
      <c r="F119" s="10">
        <v>204805.14</v>
      </c>
      <c r="G119" s="10">
        <v>0</v>
      </c>
      <c r="H119" s="10">
        <v>334838</v>
      </c>
      <c r="I119" s="10">
        <v>200000</v>
      </c>
      <c r="J119" s="19">
        <f t="shared" si="2"/>
        <v>739643.14</v>
      </c>
      <c r="K119" s="20">
        <f t="shared" si="3"/>
        <v>3.1328067396313366</v>
      </c>
    </row>
    <row r="120" spans="1:11" ht="15.6">
      <c r="A120" s="6">
        <v>118</v>
      </c>
      <c r="B120" s="378"/>
      <c r="C120" s="29" t="s">
        <v>564</v>
      </c>
      <c r="D120" s="14" t="s">
        <v>632</v>
      </c>
      <c r="E120" s="9">
        <v>1500000</v>
      </c>
      <c r="F120" s="10">
        <v>1230487.8</v>
      </c>
      <c r="G120" s="10">
        <v>0</v>
      </c>
      <c r="H120" s="10">
        <v>0</v>
      </c>
      <c r="I120" s="10">
        <v>0</v>
      </c>
      <c r="J120" s="19">
        <f t="shared" si="2"/>
        <v>1230487.8</v>
      </c>
      <c r="K120" s="20">
        <f t="shared" si="3"/>
        <v>0.82032519999999998</v>
      </c>
    </row>
    <row r="121" spans="1:11" ht="15.6">
      <c r="A121" s="6">
        <v>119</v>
      </c>
      <c r="B121" s="378"/>
      <c r="C121" s="7" t="s">
        <v>565</v>
      </c>
      <c r="D121" s="14" t="s">
        <v>438</v>
      </c>
      <c r="E121" s="9">
        <v>11670000</v>
      </c>
      <c r="F121" s="10">
        <v>0</v>
      </c>
      <c r="G121" s="10">
        <v>0</v>
      </c>
      <c r="H121" s="10">
        <v>0</v>
      </c>
      <c r="I121" s="10">
        <v>0</v>
      </c>
      <c r="J121" s="19">
        <f t="shared" si="2"/>
        <v>0</v>
      </c>
      <c r="K121" s="20">
        <f t="shared" si="3"/>
        <v>0</v>
      </c>
    </row>
    <row r="122" spans="1:11" ht="15.6">
      <c r="A122" s="6">
        <v>120</v>
      </c>
      <c r="B122" s="372" t="s">
        <v>633</v>
      </c>
      <c r="C122" s="7">
        <v>2301010123</v>
      </c>
      <c r="D122" s="8" t="s">
        <v>447</v>
      </c>
      <c r="E122" s="9">
        <v>3000000</v>
      </c>
      <c r="F122" s="10">
        <v>2000004.86</v>
      </c>
      <c r="G122" s="10">
        <v>0</v>
      </c>
      <c r="H122" s="10">
        <v>660590.44999999995</v>
      </c>
      <c r="I122" s="10">
        <v>0</v>
      </c>
      <c r="J122" s="19">
        <f t="shared" si="2"/>
        <v>2660595.31</v>
      </c>
      <c r="K122" s="20">
        <f t="shared" si="3"/>
        <v>0.88686510333333335</v>
      </c>
    </row>
    <row r="123" spans="1:11" ht="24">
      <c r="A123" s="6">
        <v>121</v>
      </c>
      <c r="B123" s="372"/>
      <c r="C123" s="7">
        <v>2601010026</v>
      </c>
      <c r="D123" s="8" t="s">
        <v>634</v>
      </c>
      <c r="E123" s="9">
        <v>16000000</v>
      </c>
      <c r="F123" s="10">
        <v>13496211.369999999</v>
      </c>
      <c r="G123" s="10">
        <v>440000</v>
      </c>
      <c r="H123" s="10">
        <v>680214</v>
      </c>
      <c r="I123" s="10">
        <v>0</v>
      </c>
      <c r="J123" s="19">
        <f t="shared" si="2"/>
        <v>14176425.369999999</v>
      </c>
      <c r="K123" s="20">
        <f t="shared" si="3"/>
        <v>0.8623129787104622</v>
      </c>
    </row>
    <row r="124" spans="1:11" ht="15.6">
      <c r="A124" s="6">
        <v>122</v>
      </c>
      <c r="B124" s="372"/>
      <c r="C124" s="7" t="s">
        <v>453</v>
      </c>
      <c r="D124" s="8" t="s">
        <v>454</v>
      </c>
      <c r="E124" s="9">
        <v>7000000</v>
      </c>
      <c r="F124" s="10">
        <v>7310590.4500000002</v>
      </c>
      <c r="G124" s="10">
        <v>310590.45</v>
      </c>
      <c r="H124" s="10">
        <v>0</v>
      </c>
      <c r="I124" s="10">
        <v>0</v>
      </c>
      <c r="J124" s="19">
        <f t="shared" si="2"/>
        <v>7310590.4500000002</v>
      </c>
      <c r="K124" s="20">
        <f t="shared" si="3"/>
        <v>1</v>
      </c>
    </row>
    <row r="125" spans="1:11" ht="15.6">
      <c r="A125" s="6">
        <v>123</v>
      </c>
      <c r="B125" s="372"/>
      <c r="C125" s="7" t="s">
        <v>566</v>
      </c>
      <c r="D125" s="8" t="s">
        <v>635</v>
      </c>
      <c r="E125" s="9">
        <v>6500000</v>
      </c>
      <c r="F125" s="10">
        <v>6043486.0700000003</v>
      </c>
      <c r="G125" s="10">
        <v>0</v>
      </c>
      <c r="H125" s="10">
        <v>440000</v>
      </c>
      <c r="I125" s="10">
        <v>0</v>
      </c>
      <c r="J125" s="19">
        <f t="shared" si="2"/>
        <v>6483486.0700000003</v>
      </c>
      <c r="K125" s="20">
        <f t="shared" si="3"/>
        <v>0.99745939538461548</v>
      </c>
    </row>
    <row r="126" spans="1:11" ht="15.6">
      <c r="A126" s="6">
        <v>124</v>
      </c>
      <c r="B126" s="372"/>
      <c r="C126" s="7">
        <v>1501012015</v>
      </c>
      <c r="D126" s="8" t="s">
        <v>458</v>
      </c>
      <c r="E126" s="9">
        <v>1000000</v>
      </c>
      <c r="F126" s="10">
        <v>1034271.32</v>
      </c>
      <c r="G126" s="10">
        <v>36590</v>
      </c>
      <c r="H126" s="10">
        <v>0</v>
      </c>
      <c r="I126" s="10">
        <v>0</v>
      </c>
      <c r="J126" s="19">
        <f t="shared" si="2"/>
        <v>1034271.32</v>
      </c>
      <c r="K126" s="20">
        <f t="shared" si="3"/>
        <v>0.99776316576467061</v>
      </c>
    </row>
    <row r="127" spans="1:11" ht="15.6">
      <c r="A127" s="6">
        <v>125</v>
      </c>
      <c r="B127" s="372"/>
      <c r="C127" s="7">
        <v>2401010224</v>
      </c>
      <c r="D127" s="8" t="s">
        <v>460</v>
      </c>
      <c r="E127" s="9">
        <v>300000</v>
      </c>
      <c r="F127" s="10">
        <v>499900</v>
      </c>
      <c r="G127" s="10">
        <v>200000</v>
      </c>
      <c r="H127" s="10">
        <v>0</v>
      </c>
      <c r="I127" s="10">
        <v>0</v>
      </c>
      <c r="J127" s="19">
        <f t="shared" si="2"/>
        <v>499900</v>
      </c>
      <c r="K127" s="20">
        <f t="shared" si="3"/>
        <v>0.99980000000000002</v>
      </c>
    </row>
    <row r="128" spans="1:11" ht="15.6">
      <c r="A128" s="6">
        <v>126</v>
      </c>
      <c r="B128" s="372"/>
      <c r="C128" s="7" t="s">
        <v>160</v>
      </c>
      <c r="D128" s="8" t="s">
        <v>161</v>
      </c>
      <c r="E128" s="9">
        <v>3000000</v>
      </c>
      <c r="F128" s="10">
        <v>3394322.39</v>
      </c>
      <c r="G128" s="10">
        <v>0</v>
      </c>
      <c r="H128" s="10">
        <v>0</v>
      </c>
      <c r="I128" s="10">
        <v>0</v>
      </c>
      <c r="J128" s="19">
        <f t="shared" si="2"/>
        <v>3394322.39</v>
      </c>
      <c r="K128" s="20">
        <f t="shared" si="3"/>
        <v>1.1314407966666666</v>
      </c>
    </row>
    <row r="129" spans="1:11" ht="15.6">
      <c r="A129" s="6">
        <v>127</v>
      </c>
      <c r="B129" s="372"/>
      <c r="C129" s="7" t="s">
        <v>462</v>
      </c>
      <c r="D129" s="8" t="s">
        <v>463</v>
      </c>
      <c r="E129" s="9">
        <v>700000</v>
      </c>
      <c r="F129" s="10">
        <v>535031.6</v>
      </c>
      <c r="G129" s="10">
        <v>0</v>
      </c>
      <c r="H129" s="10">
        <v>0</v>
      </c>
      <c r="I129" s="10">
        <v>100000</v>
      </c>
      <c r="J129" s="19">
        <f t="shared" si="2"/>
        <v>635031.6</v>
      </c>
      <c r="K129" s="20">
        <f t="shared" si="3"/>
        <v>0.90718799999999999</v>
      </c>
    </row>
    <row r="130" spans="1:11" ht="15.6">
      <c r="A130" s="6">
        <v>128</v>
      </c>
      <c r="B130" s="372"/>
      <c r="C130" s="7" t="s">
        <v>465</v>
      </c>
      <c r="D130" s="8" t="s">
        <v>636</v>
      </c>
      <c r="E130" s="9">
        <v>100000</v>
      </c>
      <c r="F130" s="10">
        <v>98036</v>
      </c>
      <c r="G130" s="10">
        <v>50000</v>
      </c>
      <c r="H130" s="10">
        <v>0</v>
      </c>
      <c r="I130" s="10">
        <v>0</v>
      </c>
      <c r="J130" s="19">
        <f t="shared" si="2"/>
        <v>98036</v>
      </c>
      <c r="K130" s="20">
        <f t="shared" si="3"/>
        <v>0.65357333333333334</v>
      </c>
    </row>
    <row r="131" spans="1:11" ht="15.6">
      <c r="A131" s="6">
        <v>129</v>
      </c>
      <c r="B131" s="372"/>
      <c r="C131" s="7" t="s">
        <v>469</v>
      </c>
      <c r="D131" s="14" t="s">
        <v>637</v>
      </c>
      <c r="E131" s="9">
        <v>1500000</v>
      </c>
      <c r="F131" s="10">
        <v>3511089.5</v>
      </c>
      <c r="G131" s="10">
        <v>2098776</v>
      </c>
      <c r="H131" s="10">
        <v>200</v>
      </c>
      <c r="I131" s="10">
        <v>0</v>
      </c>
      <c r="J131" s="19">
        <f t="shared" ref="J131:J140" si="4">F131+H131+I131</f>
        <v>3511289.5</v>
      </c>
      <c r="K131" s="20">
        <f t="shared" ref="K131:K140" si="5">J131/(E131+G131)</f>
        <v>0.97568992902031138</v>
      </c>
    </row>
    <row r="132" spans="1:11" ht="15.6">
      <c r="A132" s="6">
        <v>130</v>
      </c>
      <c r="B132" s="372"/>
      <c r="C132" s="7" t="s">
        <v>474</v>
      </c>
      <c r="D132" s="8" t="s">
        <v>475</v>
      </c>
      <c r="E132" s="9">
        <v>1600000</v>
      </c>
      <c r="F132" s="10">
        <v>604874.5</v>
      </c>
      <c r="G132" s="10">
        <v>0</v>
      </c>
      <c r="H132" s="10">
        <v>800000</v>
      </c>
      <c r="I132" s="10">
        <v>0</v>
      </c>
      <c r="J132" s="19">
        <f t="shared" si="4"/>
        <v>1404874.5</v>
      </c>
      <c r="K132" s="20">
        <f t="shared" si="5"/>
        <v>0.87804656250000002</v>
      </c>
    </row>
    <row r="133" spans="1:11" ht="15.6">
      <c r="A133" s="6">
        <v>131</v>
      </c>
      <c r="B133" s="372"/>
      <c r="C133" s="7" t="s">
        <v>431</v>
      </c>
      <c r="D133" s="8" t="s">
        <v>432</v>
      </c>
      <c r="E133" s="9">
        <v>1000000</v>
      </c>
      <c r="F133" s="10">
        <v>1075091.3500000001</v>
      </c>
      <c r="G133" s="10">
        <v>379108.75</v>
      </c>
      <c r="H133" s="10">
        <v>64656</v>
      </c>
      <c r="I133" s="10">
        <v>0</v>
      </c>
      <c r="J133" s="19">
        <f t="shared" si="4"/>
        <v>1139747.3500000001</v>
      </c>
      <c r="K133" s="20">
        <f t="shared" si="5"/>
        <v>0.82643761777307267</v>
      </c>
    </row>
    <row r="134" spans="1:11" ht="15.6">
      <c r="A134" s="6">
        <v>132</v>
      </c>
      <c r="B134" s="372"/>
      <c r="C134" s="7" t="s">
        <v>573</v>
      </c>
      <c r="D134" s="8" t="s">
        <v>638</v>
      </c>
      <c r="E134" s="9">
        <v>1200000</v>
      </c>
      <c r="F134" s="10">
        <v>2018807.39</v>
      </c>
      <c r="G134" s="10">
        <v>1000000</v>
      </c>
      <c r="H134" s="10">
        <v>4700</v>
      </c>
      <c r="I134" s="10">
        <v>0</v>
      </c>
      <c r="J134" s="19">
        <f t="shared" si="4"/>
        <v>2023507.39</v>
      </c>
      <c r="K134" s="20">
        <f t="shared" si="5"/>
        <v>0.91977608636363628</v>
      </c>
    </row>
    <row r="135" spans="1:11" ht="15.6">
      <c r="A135" s="6">
        <v>133</v>
      </c>
      <c r="B135" s="372"/>
      <c r="C135" s="7" t="s">
        <v>574</v>
      </c>
      <c r="D135" s="8" t="s">
        <v>639</v>
      </c>
      <c r="E135" s="9">
        <v>400000</v>
      </c>
      <c r="F135" s="10">
        <v>223646</v>
      </c>
      <c r="G135" s="10">
        <v>0</v>
      </c>
      <c r="H135" s="10">
        <v>0</v>
      </c>
      <c r="I135" s="10">
        <v>0</v>
      </c>
      <c r="J135" s="19">
        <f t="shared" si="4"/>
        <v>223646</v>
      </c>
      <c r="K135" s="20">
        <f t="shared" si="5"/>
        <v>0.55911500000000003</v>
      </c>
    </row>
    <row r="136" spans="1:11" ht="15.6">
      <c r="A136" s="6">
        <v>134</v>
      </c>
      <c r="B136" s="373" t="s">
        <v>640</v>
      </c>
      <c r="C136" s="7" t="s">
        <v>478</v>
      </c>
      <c r="D136" s="8" t="s">
        <v>479</v>
      </c>
      <c r="E136" s="9">
        <v>850000</v>
      </c>
      <c r="F136" s="10">
        <v>1287092.74</v>
      </c>
      <c r="G136" s="10">
        <v>400000</v>
      </c>
      <c r="H136" s="10">
        <v>0</v>
      </c>
      <c r="I136" s="10">
        <v>0</v>
      </c>
      <c r="J136" s="19">
        <f t="shared" si="4"/>
        <v>1287092.74</v>
      </c>
      <c r="K136" s="20">
        <f t="shared" si="5"/>
        <v>1.0296741920000001</v>
      </c>
    </row>
    <row r="137" spans="1:11" ht="15.6">
      <c r="A137" s="6">
        <v>135</v>
      </c>
      <c r="B137" s="374"/>
      <c r="C137" s="7" t="s">
        <v>480</v>
      </c>
      <c r="D137" s="8" t="s">
        <v>481</v>
      </c>
      <c r="E137" s="9">
        <v>100000</v>
      </c>
      <c r="F137" s="10">
        <v>0</v>
      </c>
      <c r="G137" s="10">
        <v>0</v>
      </c>
      <c r="H137" s="10">
        <v>100000</v>
      </c>
      <c r="I137" s="10">
        <v>0</v>
      </c>
      <c r="J137" s="19">
        <f t="shared" si="4"/>
        <v>100000</v>
      </c>
      <c r="K137" s="20">
        <f t="shared" si="5"/>
        <v>1</v>
      </c>
    </row>
    <row r="138" spans="1:11" ht="24">
      <c r="A138" s="6">
        <v>136</v>
      </c>
      <c r="B138" s="374"/>
      <c r="C138" s="7" t="s">
        <v>575</v>
      </c>
      <c r="D138" s="8" t="s">
        <v>641</v>
      </c>
      <c r="E138" s="9">
        <v>300000</v>
      </c>
      <c r="F138" s="10">
        <v>363890.85</v>
      </c>
      <c r="G138" s="10">
        <v>0</v>
      </c>
      <c r="H138" s="10">
        <v>0</v>
      </c>
      <c r="I138" s="10">
        <v>0</v>
      </c>
      <c r="J138" s="19">
        <f t="shared" si="4"/>
        <v>363890.85</v>
      </c>
      <c r="K138" s="20">
        <f t="shared" si="5"/>
        <v>1.2129694999999998</v>
      </c>
    </row>
    <row r="139" spans="1:11" ht="15.6">
      <c r="A139" s="6">
        <v>137</v>
      </c>
      <c r="B139" s="374"/>
      <c r="C139" s="7" t="s">
        <v>484</v>
      </c>
      <c r="D139" s="8" t="s">
        <v>485</v>
      </c>
      <c r="E139" s="9">
        <v>2830000</v>
      </c>
      <c r="F139" s="10">
        <v>569869</v>
      </c>
      <c r="G139" s="10">
        <v>4369200</v>
      </c>
      <c r="H139" s="10">
        <v>5885723.3700000001</v>
      </c>
      <c r="I139" s="10">
        <v>106441.8</v>
      </c>
      <c r="J139" s="19">
        <f t="shared" si="4"/>
        <v>6562034.1699999999</v>
      </c>
      <c r="K139" s="20">
        <f t="shared" si="5"/>
        <v>0.91149491193465937</v>
      </c>
    </row>
    <row r="140" spans="1:11" ht="15.6">
      <c r="A140" s="6"/>
      <c r="B140" s="6"/>
      <c r="C140" s="7"/>
      <c r="D140" s="8"/>
      <c r="E140" s="9">
        <f>SUM(E3:E139)</f>
        <v>589626205</v>
      </c>
      <c r="F140" s="30">
        <f>SUM(F3:F139)</f>
        <v>546896789.41999996</v>
      </c>
      <c r="G140" s="30">
        <f>SUM(G3:G139)</f>
        <v>21862906.769999996</v>
      </c>
      <c r="H140" s="30">
        <f>SUM(H3:H139)</f>
        <v>43464240.900000006</v>
      </c>
      <c r="I140" s="30">
        <f>SUM(I3:I139)</f>
        <v>1280612.1599999999</v>
      </c>
      <c r="J140" s="19">
        <f t="shared" si="4"/>
        <v>591641642.4799999</v>
      </c>
      <c r="K140" s="31">
        <f t="shared" si="5"/>
        <v>0.96754239951623977</v>
      </c>
    </row>
  </sheetData>
  <mergeCells count="8">
    <mergeCell ref="B122:B135"/>
    <mergeCell ref="B136:B139"/>
    <mergeCell ref="A1:K1"/>
    <mergeCell ref="B3:B27"/>
    <mergeCell ref="B28:B73"/>
    <mergeCell ref="B74:B84"/>
    <mergeCell ref="B85:B117"/>
    <mergeCell ref="B118:B121"/>
  </mergeCells>
  <phoneticPr fontId="46" type="noConversion"/>
  <pageMargins left="0.75" right="0.75" top="1" bottom="1" header="0.5" footer="0.5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25"/>
  <sheetViews>
    <sheetView zoomScaleSheetLayoutView="100" workbookViewId="0">
      <selection activeCell="E12" sqref="E12"/>
    </sheetView>
  </sheetViews>
  <sheetFormatPr defaultRowHeight="14.4"/>
  <cols>
    <col min="1" max="3" width="8.88671875" style="1" customWidth="1"/>
    <col min="4" max="4" width="12.88671875" style="1" customWidth="1"/>
    <col min="5" max="5" width="14.44140625" style="1" customWidth="1"/>
    <col min="6" max="7" width="8.88671875" style="1" customWidth="1"/>
    <col min="8" max="8" width="12.88671875" style="1" bestFit="1" customWidth="1"/>
    <col min="9" max="223" width="8.88671875" style="1" customWidth="1"/>
  </cols>
  <sheetData>
    <row r="1" spans="1:8" s="1" customFormat="1">
      <c r="A1" s="1" t="s">
        <v>642</v>
      </c>
      <c r="B1" s="1" t="s">
        <v>72</v>
      </c>
      <c r="C1" s="1" t="s">
        <v>643</v>
      </c>
      <c r="D1" s="1" t="s">
        <v>644</v>
      </c>
      <c r="E1" s="1" t="s">
        <v>645</v>
      </c>
      <c r="F1" s="1" t="s">
        <v>646</v>
      </c>
      <c r="G1" s="1" t="s">
        <v>647</v>
      </c>
    </row>
    <row r="2" spans="1:8" s="1" customFormat="1">
      <c r="A2" s="1" t="s">
        <v>84</v>
      </c>
      <c r="B2" s="1" t="s">
        <v>648</v>
      </c>
      <c r="C2" s="1">
        <v>0</v>
      </c>
      <c r="D2" s="1">
        <v>144645127.84999999</v>
      </c>
      <c r="E2" s="1">
        <v>144645127.84999999</v>
      </c>
      <c r="F2" s="1">
        <v>0</v>
      </c>
      <c r="G2" s="1">
        <v>0</v>
      </c>
      <c r="H2" s="2">
        <f>D2/10000</f>
        <v>14464.512784999999</v>
      </c>
    </row>
    <row r="3" spans="1:8" s="1" customFormat="1">
      <c r="A3" s="1" t="s">
        <v>103</v>
      </c>
      <c r="B3" s="1" t="s">
        <v>649</v>
      </c>
      <c r="C3" s="1">
        <v>0</v>
      </c>
      <c r="D3" s="1">
        <v>16479892.939999999</v>
      </c>
      <c r="E3" s="1">
        <v>16479892.939999999</v>
      </c>
      <c r="F3" s="1">
        <v>0</v>
      </c>
      <c r="G3" s="1">
        <v>0</v>
      </c>
      <c r="H3" s="2">
        <f t="shared" ref="H3:H25" si="0">D3/10000</f>
        <v>1647.989294</v>
      </c>
    </row>
    <row r="4" spans="1:8" s="1" customFormat="1">
      <c r="A4" s="1" t="s">
        <v>89</v>
      </c>
      <c r="B4" s="1" t="s">
        <v>650</v>
      </c>
      <c r="C4" s="1">
        <v>0</v>
      </c>
      <c r="D4" s="1">
        <v>7271000</v>
      </c>
      <c r="E4" s="1">
        <v>7271000</v>
      </c>
      <c r="F4" s="1">
        <v>0</v>
      </c>
      <c r="G4" s="1">
        <v>0</v>
      </c>
      <c r="H4" s="2">
        <f t="shared" si="0"/>
        <v>727.1</v>
      </c>
    </row>
    <row r="5" spans="1:8" s="1" customFormat="1">
      <c r="A5" s="1" t="s">
        <v>109</v>
      </c>
      <c r="B5" s="1" t="s">
        <v>651</v>
      </c>
      <c r="C5" s="1">
        <v>0</v>
      </c>
      <c r="D5" s="1">
        <v>6934474</v>
      </c>
      <c r="E5" s="1">
        <v>6934474</v>
      </c>
      <c r="F5" s="1">
        <v>0</v>
      </c>
      <c r="G5" s="1">
        <v>0</v>
      </c>
      <c r="H5" s="2">
        <f t="shared" si="0"/>
        <v>693.44740000000002</v>
      </c>
    </row>
    <row r="6" spans="1:8" s="1" customFormat="1">
      <c r="A6" s="1" t="s">
        <v>112</v>
      </c>
      <c r="B6" s="1" t="s">
        <v>652</v>
      </c>
      <c r="C6" s="1">
        <v>0</v>
      </c>
      <c r="D6" s="1">
        <v>588500</v>
      </c>
      <c r="E6" s="1">
        <v>588500</v>
      </c>
      <c r="F6" s="1">
        <v>0</v>
      </c>
      <c r="G6" s="1">
        <v>0</v>
      </c>
      <c r="H6" s="2">
        <f t="shared" si="0"/>
        <v>58.85</v>
      </c>
    </row>
    <row r="7" spans="1:8" s="1" customFormat="1">
      <c r="A7" s="1" t="s">
        <v>115</v>
      </c>
      <c r="B7" s="1" t="s">
        <v>653</v>
      </c>
      <c r="C7" s="1">
        <v>-243282.26</v>
      </c>
      <c r="D7" s="1">
        <v>2050966.81</v>
      </c>
      <c r="E7" s="1">
        <v>2294249.06</v>
      </c>
      <c r="F7" s="1">
        <v>-0.01</v>
      </c>
      <c r="G7" s="1">
        <v>-0.01</v>
      </c>
      <c r="H7" s="2">
        <f t="shared" si="0"/>
        <v>205.09668100000002</v>
      </c>
    </row>
    <row r="8" spans="1:8" s="1" customFormat="1">
      <c r="A8" s="1" t="s">
        <v>92</v>
      </c>
      <c r="B8" s="1" t="s">
        <v>654</v>
      </c>
      <c r="C8" s="1">
        <v>0</v>
      </c>
      <c r="D8" s="1">
        <v>26180300</v>
      </c>
      <c r="E8" s="1">
        <v>26180300</v>
      </c>
      <c r="F8" s="1">
        <v>0</v>
      </c>
      <c r="G8" s="1">
        <v>0</v>
      </c>
      <c r="H8" s="2">
        <f t="shared" si="0"/>
        <v>2618.0300000000002</v>
      </c>
    </row>
    <row r="9" spans="1:8" s="1" customFormat="1">
      <c r="A9" s="1" t="s">
        <v>95</v>
      </c>
      <c r="B9" s="1" t="s">
        <v>655</v>
      </c>
      <c r="C9" s="1">
        <v>0</v>
      </c>
      <c r="D9" s="1">
        <v>854760.19</v>
      </c>
      <c r="E9" s="1">
        <v>854760.19</v>
      </c>
      <c r="F9" s="1">
        <v>0</v>
      </c>
      <c r="G9" s="1">
        <v>0</v>
      </c>
      <c r="H9" s="2">
        <f t="shared" si="0"/>
        <v>85.476018999999994</v>
      </c>
    </row>
    <row r="10" spans="1:8" s="1" customFormat="1">
      <c r="A10" s="1" t="s">
        <v>118</v>
      </c>
      <c r="B10" s="1" t="s">
        <v>119</v>
      </c>
      <c r="C10" s="1">
        <v>0</v>
      </c>
      <c r="D10" s="1">
        <v>4874700</v>
      </c>
      <c r="E10" s="1">
        <v>4874700</v>
      </c>
      <c r="F10" s="1">
        <v>0</v>
      </c>
      <c r="G10" s="1">
        <v>0</v>
      </c>
      <c r="H10" s="2">
        <f t="shared" si="0"/>
        <v>487.47</v>
      </c>
    </row>
    <row r="11" spans="1:8" s="1" customFormat="1">
      <c r="A11" s="1" t="s">
        <v>121</v>
      </c>
      <c r="B11" s="1" t="s">
        <v>122</v>
      </c>
      <c r="C11" s="1">
        <v>0</v>
      </c>
      <c r="D11" s="1">
        <v>4162535.38</v>
      </c>
      <c r="E11" s="1">
        <v>4162535.38</v>
      </c>
      <c r="F11" s="1">
        <v>0</v>
      </c>
      <c r="G11" s="1">
        <v>0</v>
      </c>
      <c r="H11" s="2">
        <f t="shared" si="0"/>
        <v>416.25353799999999</v>
      </c>
    </row>
    <row r="12" spans="1:8" s="1" customFormat="1">
      <c r="A12" s="1" t="s">
        <v>124</v>
      </c>
      <c r="B12" s="1" t="s">
        <v>656</v>
      </c>
      <c r="C12" s="1">
        <v>0</v>
      </c>
      <c r="D12" s="1">
        <v>700000</v>
      </c>
      <c r="E12" s="1">
        <v>700000</v>
      </c>
      <c r="F12" s="1">
        <v>0</v>
      </c>
      <c r="G12" s="1">
        <v>0</v>
      </c>
      <c r="H12" s="2">
        <f t="shared" si="0"/>
        <v>70</v>
      </c>
    </row>
    <row r="13" spans="1:8" s="1" customFormat="1">
      <c r="A13" s="1" t="s">
        <v>100</v>
      </c>
      <c r="B13" s="1" t="s">
        <v>657</v>
      </c>
      <c r="C13" s="1">
        <v>-747.27</v>
      </c>
      <c r="D13" s="1">
        <v>21000000</v>
      </c>
      <c r="E13" s="1">
        <v>21000747.27</v>
      </c>
      <c r="F13" s="1">
        <v>0</v>
      </c>
      <c r="G13" s="1">
        <v>0</v>
      </c>
      <c r="H13" s="2">
        <f t="shared" si="0"/>
        <v>2100</v>
      </c>
    </row>
    <row r="14" spans="1:8" s="1" customFormat="1">
      <c r="A14" s="1" t="s">
        <v>128</v>
      </c>
      <c r="B14" s="1" t="s">
        <v>584</v>
      </c>
      <c r="C14" s="1">
        <v>0</v>
      </c>
      <c r="D14" s="1">
        <v>148048</v>
      </c>
      <c r="E14" s="1">
        <v>148048</v>
      </c>
      <c r="F14" s="1">
        <v>0</v>
      </c>
      <c r="G14" s="1">
        <v>0</v>
      </c>
      <c r="H14" s="2">
        <f t="shared" si="0"/>
        <v>14.8048</v>
      </c>
    </row>
    <row r="15" spans="1:8" s="1" customFormat="1">
      <c r="A15" s="1" t="s">
        <v>130</v>
      </c>
      <c r="B15" s="1" t="s">
        <v>658</v>
      </c>
      <c r="C15" s="1">
        <v>0</v>
      </c>
      <c r="D15" s="1">
        <v>8022000</v>
      </c>
      <c r="E15" s="1">
        <v>8022000</v>
      </c>
      <c r="F15" s="1">
        <v>0</v>
      </c>
      <c r="G15" s="1">
        <v>0</v>
      </c>
      <c r="H15" s="2">
        <f t="shared" si="0"/>
        <v>802.2</v>
      </c>
    </row>
    <row r="16" spans="1:8" s="1" customFormat="1">
      <c r="A16" s="1" t="s">
        <v>133</v>
      </c>
      <c r="B16" s="1" t="s">
        <v>659</v>
      </c>
      <c r="C16" s="1">
        <v>0</v>
      </c>
      <c r="D16" s="1">
        <v>45063000</v>
      </c>
      <c r="E16" s="1">
        <v>45063000</v>
      </c>
      <c r="F16" s="1">
        <v>0</v>
      </c>
      <c r="G16" s="1">
        <v>0</v>
      </c>
      <c r="H16" s="2">
        <f t="shared" si="0"/>
        <v>4506.3</v>
      </c>
    </row>
    <row r="17" spans="1:8" s="1" customFormat="1">
      <c r="A17" s="1" t="s">
        <v>136</v>
      </c>
      <c r="B17" s="1" t="s">
        <v>660</v>
      </c>
      <c r="C17" s="1">
        <v>0</v>
      </c>
      <c r="D17" s="1">
        <v>10007023.67</v>
      </c>
      <c r="E17" s="1">
        <v>10007023.67</v>
      </c>
      <c r="F17" s="1">
        <v>0</v>
      </c>
      <c r="G17" s="1">
        <v>0</v>
      </c>
      <c r="H17" s="2">
        <f t="shared" si="0"/>
        <v>1000.702367</v>
      </c>
    </row>
    <row r="18" spans="1:8" s="1" customFormat="1">
      <c r="A18" s="1" t="s">
        <v>139</v>
      </c>
      <c r="B18" s="1" t="s">
        <v>661</v>
      </c>
      <c r="C18" s="1">
        <v>0</v>
      </c>
      <c r="D18" s="1">
        <v>941654.94</v>
      </c>
      <c r="E18" s="1">
        <v>615100</v>
      </c>
      <c r="F18" s="1">
        <v>-326554.94</v>
      </c>
      <c r="G18" s="1">
        <v>-326554.94</v>
      </c>
      <c r="H18" s="2">
        <f t="shared" si="0"/>
        <v>94.165493999999995</v>
      </c>
    </row>
    <row r="19" spans="1:8" s="1" customFormat="1">
      <c r="A19" s="1" t="s">
        <v>142</v>
      </c>
      <c r="B19" s="1" t="s">
        <v>662</v>
      </c>
      <c r="C19" s="1">
        <v>0</v>
      </c>
      <c r="D19" s="1">
        <v>3546200</v>
      </c>
      <c r="E19" s="1">
        <v>3546200</v>
      </c>
      <c r="F19" s="1">
        <v>0</v>
      </c>
      <c r="G19" s="1">
        <v>0</v>
      </c>
      <c r="H19" s="2">
        <f t="shared" si="0"/>
        <v>354.62</v>
      </c>
    </row>
    <row r="20" spans="1:8" s="1" customFormat="1">
      <c r="A20" s="1" t="s">
        <v>154</v>
      </c>
      <c r="B20" s="1" t="s">
        <v>663</v>
      </c>
      <c r="C20" s="1">
        <v>0</v>
      </c>
      <c r="D20" s="1">
        <v>18836000</v>
      </c>
      <c r="E20" s="1">
        <v>18836000</v>
      </c>
      <c r="F20" s="1">
        <v>0</v>
      </c>
      <c r="G20" s="1">
        <v>0</v>
      </c>
      <c r="H20" s="2">
        <f t="shared" si="0"/>
        <v>1883.6</v>
      </c>
    </row>
    <row r="21" spans="1:8" s="1" customFormat="1">
      <c r="A21" s="1" t="s">
        <v>98</v>
      </c>
      <c r="B21" s="1" t="s">
        <v>664</v>
      </c>
      <c r="C21" s="1">
        <v>0</v>
      </c>
      <c r="D21" s="1">
        <v>16055382.800000001</v>
      </c>
      <c r="E21" s="1">
        <v>16055382.800000001</v>
      </c>
      <c r="F21" s="1">
        <v>0</v>
      </c>
      <c r="G21" s="1">
        <v>0</v>
      </c>
      <c r="H21" s="2">
        <f t="shared" si="0"/>
        <v>1605.53828</v>
      </c>
    </row>
    <row r="22" spans="1:8" s="1" customFormat="1">
      <c r="A22" s="1" t="s">
        <v>106</v>
      </c>
      <c r="B22" s="1" t="s">
        <v>665</v>
      </c>
      <c r="C22" s="1">
        <v>-555198.32999999996</v>
      </c>
      <c r="D22" s="1">
        <v>4737905.17</v>
      </c>
      <c r="E22" s="1">
        <v>5293103.5</v>
      </c>
      <c r="F22" s="1">
        <v>0</v>
      </c>
      <c r="G22" s="1">
        <v>0</v>
      </c>
      <c r="H22" s="2">
        <f t="shared" si="0"/>
        <v>473.79051699999997</v>
      </c>
    </row>
    <row r="23" spans="1:8" s="1" customFormat="1">
      <c r="A23" s="1" t="s">
        <v>147</v>
      </c>
      <c r="B23" s="1" t="s">
        <v>666</v>
      </c>
      <c r="C23" s="1">
        <v>0</v>
      </c>
      <c r="D23" s="1">
        <v>43349000</v>
      </c>
      <c r="E23" s="1">
        <v>43349000</v>
      </c>
      <c r="F23" s="1">
        <v>0</v>
      </c>
      <c r="G23" s="1">
        <v>0</v>
      </c>
      <c r="H23" s="2">
        <f t="shared" si="0"/>
        <v>4334.8999999999996</v>
      </c>
    </row>
    <row r="24" spans="1:8" s="1" customFormat="1">
      <c r="A24" s="1" t="s">
        <v>151</v>
      </c>
      <c r="B24" s="1" t="s">
        <v>152</v>
      </c>
      <c r="C24" s="1">
        <v>-15106.5</v>
      </c>
      <c r="D24" s="1">
        <v>8321677.1600000001</v>
      </c>
      <c r="E24" s="1">
        <v>8336783.6600000001</v>
      </c>
      <c r="F24" s="1">
        <v>0</v>
      </c>
      <c r="G24" s="1">
        <v>0</v>
      </c>
      <c r="H24" s="2">
        <f t="shared" si="0"/>
        <v>832.16771600000004</v>
      </c>
    </row>
    <row r="25" spans="1:8" s="1" customFormat="1">
      <c r="A25" s="1" t="s">
        <v>532</v>
      </c>
      <c r="B25" s="1" t="s">
        <v>587</v>
      </c>
      <c r="C25" s="1">
        <v>0</v>
      </c>
      <c r="D25" s="1">
        <v>44014533.049999997</v>
      </c>
      <c r="E25" s="1">
        <v>44014533.049999997</v>
      </c>
      <c r="F25" s="1">
        <v>0</v>
      </c>
      <c r="G25" s="1">
        <v>0</v>
      </c>
      <c r="H25" s="2">
        <f t="shared" si="0"/>
        <v>4401.453305</v>
      </c>
    </row>
  </sheetData>
  <phoneticPr fontId="46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49"/>
  <sheetViews>
    <sheetView zoomScaleSheetLayoutView="100" workbookViewId="0">
      <selection sqref="A1:H49"/>
    </sheetView>
  </sheetViews>
  <sheetFormatPr defaultRowHeight="14.4"/>
  <cols>
    <col min="1" max="1" width="18.33203125" style="1" customWidth="1"/>
    <col min="2" max="2" width="29" style="1" customWidth="1"/>
    <col min="3" max="7" width="8.88671875" style="1" hidden="1" customWidth="1"/>
    <col min="8" max="8" width="11.77734375" style="1" bestFit="1" customWidth="1"/>
    <col min="9" max="222" width="8.88671875" style="1" customWidth="1"/>
  </cols>
  <sheetData>
    <row r="1" spans="1:8" s="1" customFormat="1">
      <c r="A1" s="1" t="s">
        <v>642</v>
      </c>
      <c r="B1" s="1" t="s">
        <v>72</v>
      </c>
      <c r="C1" s="1" t="s">
        <v>643</v>
      </c>
      <c r="D1" s="1" t="s">
        <v>644</v>
      </c>
      <c r="E1" s="1" t="s">
        <v>645</v>
      </c>
      <c r="F1" s="1" t="s">
        <v>646</v>
      </c>
      <c r="G1" s="1" t="s">
        <v>647</v>
      </c>
    </row>
    <row r="2" spans="1:8" s="1" customFormat="1">
      <c r="A2" s="1" t="s">
        <v>246</v>
      </c>
      <c r="B2" s="1" t="s">
        <v>667</v>
      </c>
      <c r="C2" s="1">
        <v>0</v>
      </c>
      <c r="D2" s="1">
        <v>3790600</v>
      </c>
      <c r="E2" s="1">
        <v>3790600</v>
      </c>
      <c r="F2" s="1">
        <v>0</v>
      </c>
      <c r="G2" s="1">
        <v>0</v>
      </c>
      <c r="H2" s="1">
        <f>D2/10000</f>
        <v>379.06</v>
      </c>
    </row>
    <row r="3" spans="1:8" s="1" customFormat="1">
      <c r="A3" s="1" t="s">
        <v>174</v>
      </c>
      <c r="B3" s="1" t="s">
        <v>668</v>
      </c>
      <c r="C3" s="1">
        <v>0</v>
      </c>
      <c r="D3" s="1">
        <v>516832.01</v>
      </c>
      <c r="E3" s="1">
        <v>516832.01</v>
      </c>
      <c r="F3" s="1">
        <v>0</v>
      </c>
      <c r="G3" s="1">
        <v>0</v>
      </c>
      <c r="H3" s="1">
        <f t="shared" ref="H3:H49" si="0">D3/10000</f>
        <v>51.683201000000004</v>
      </c>
    </row>
    <row r="4" spans="1:8" s="1" customFormat="1">
      <c r="A4" s="1" t="s">
        <v>204</v>
      </c>
      <c r="B4" s="1" t="s">
        <v>540</v>
      </c>
      <c r="C4" s="1">
        <v>0</v>
      </c>
      <c r="D4" s="1">
        <v>700000</v>
      </c>
      <c r="E4" s="1">
        <v>700000</v>
      </c>
      <c r="F4" s="1">
        <v>0</v>
      </c>
      <c r="G4" s="1">
        <v>0</v>
      </c>
      <c r="H4" s="1">
        <f t="shared" si="0"/>
        <v>70</v>
      </c>
    </row>
    <row r="5" spans="1:8" s="1" customFormat="1">
      <c r="A5" s="1" t="s">
        <v>193</v>
      </c>
      <c r="B5" s="1" t="s">
        <v>194</v>
      </c>
      <c r="C5" s="1">
        <v>0</v>
      </c>
      <c r="D5" s="1">
        <v>1496973.74</v>
      </c>
      <c r="E5" s="1">
        <v>1496973.74</v>
      </c>
      <c r="F5" s="1">
        <v>0</v>
      </c>
      <c r="G5" s="1">
        <v>0</v>
      </c>
      <c r="H5" s="1">
        <f t="shared" si="0"/>
        <v>149.697374</v>
      </c>
    </row>
    <row r="6" spans="1:8" s="1" customFormat="1">
      <c r="A6" s="1" t="s">
        <v>221</v>
      </c>
      <c r="B6" s="1" t="s">
        <v>222</v>
      </c>
      <c r="C6" s="1">
        <v>0</v>
      </c>
      <c r="D6" s="1">
        <v>1449000</v>
      </c>
      <c r="E6" s="1">
        <v>1449000</v>
      </c>
      <c r="F6" s="1">
        <v>0</v>
      </c>
      <c r="G6" s="1">
        <v>0</v>
      </c>
      <c r="H6" s="1">
        <f t="shared" si="0"/>
        <v>144.9</v>
      </c>
    </row>
    <row r="7" spans="1:8" s="1" customFormat="1">
      <c r="A7" s="1" t="s">
        <v>539</v>
      </c>
      <c r="B7" s="1" t="s">
        <v>597</v>
      </c>
      <c r="C7" s="1">
        <v>0</v>
      </c>
      <c r="D7" s="1">
        <v>850000</v>
      </c>
      <c r="E7" s="1">
        <v>850000</v>
      </c>
      <c r="F7" s="1">
        <v>0</v>
      </c>
      <c r="G7" s="1">
        <v>0</v>
      </c>
      <c r="H7" s="1">
        <f t="shared" si="0"/>
        <v>85</v>
      </c>
    </row>
    <row r="8" spans="1:8" s="1" customFormat="1">
      <c r="A8" s="1" t="s">
        <v>549</v>
      </c>
      <c r="B8" s="1" t="s">
        <v>294</v>
      </c>
      <c r="C8" s="1">
        <v>0</v>
      </c>
      <c r="D8" s="1">
        <v>300000</v>
      </c>
      <c r="E8" s="1">
        <v>300000</v>
      </c>
      <c r="F8" s="1">
        <v>0</v>
      </c>
      <c r="G8" s="1">
        <v>0</v>
      </c>
      <c r="H8" s="1">
        <f t="shared" si="0"/>
        <v>30</v>
      </c>
    </row>
    <row r="9" spans="1:8" s="1" customFormat="1">
      <c r="A9" s="1" t="s">
        <v>550</v>
      </c>
      <c r="B9" s="1" t="s">
        <v>605</v>
      </c>
      <c r="C9" s="1">
        <v>0</v>
      </c>
      <c r="D9" s="1">
        <v>5704612.2199999997</v>
      </c>
      <c r="E9" s="1">
        <v>9105117.0700000003</v>
      </c>
      <c r="F9" s="1">
        <v>3400504.85</v>
      </c>
      <c r="G9" s="1">
        <v>3400504.85</v>
      </c>
      <c r="H9" s="1">
        <f t="shared" si="0"/>
        <v>570.46122200000002</v>
      </c>
    </row>
    <row r="10" spans="1:8" s="1" customFormat="1">
      <c r="A10" s="1" t="s">
        <v>551</v>
      </c>
      <c r="B10" s="1" t="s">
        <v>609</v>
      </c>
      <c r="C10" s="1">
        <v>0</v>
      </c>
      <c r="D10" s="1">
        <v>5256681.8</v>
      </c>
      <c r="E10" s="1">
        <v>9657970</v>
      </c>
      <c r="F10" s="1">
        <v>4401288.2</v>
      </c>
      <c r="G10" s="1">
        <v>4401288.2</v>
      </c>
      <c r="H10" s="1">
        <f t="shared" si="0"/>
        <v>525.66818000000001</v>
      </c>
    </row>
    <row r="11" spans="1:8" s="1" customFormat="1">
      <c r="A11" s="1" t="s">
        <v>366</v>
      </c>
      <c r="B11" s="1" t="s">
        <v>669</v>
      </c>
      <c r="C11" s="1">
        <v>0</v>
      </c>
      <c r="D11" s="1">
        <v>1550000</v>
      </c>
      <c r="E11" s="1">
        <v>1550000</v>
      </c>
      <c r="F11" s="1">
        <v>0</v>
      </c>
      <c r="G11" s="1">
        <v>0</v>
      </c>
      <c r="H11" s="1">
        <f t="shared" si="0"/>
        <v>155</v>
      </c>
    </row>
    <row r="12" spans="1:8" s="1" customFormat="1">
      <c r="A12" s="1" t="s">
        <v>377</v>
      </c>
      <c r="B12" s="1" t="s">
        <v>378</v>
      </c>
      <c r="C12" s="1">
        <v>0</v>
      </c>
      <c r="D12" s="1">
        <v>300000</v>
      </c>
      <c r="E12" s="1">
        <v>300000</v>
      </c>
      <c r="F12" s="1">
        <v>0</v>
      </c>
      <c r="G12" s="1">
        <v>0</v>
      </c>
      <c r="H12" s="1">
        <f t="shared" si="0"/>
        <v>30</v>
      </c>
    </row>
    <row r="13" spans="1:8" s="1" customFormat="1">
      <c r="A13" s="1" t="s">
        <v>281</v>
      </c>
      <c r="B13" s="1" t="s">
        <v>670</v>
      </c>
      <c r="C13" s="1">
        <v>0</v>
      </c>
      <c r="D13" s="1">
        <v>90000</v>
      </c>
      <c r="E13" s="1">
        <v>90000</v>
      </c>
      <c r="F13" s="1">
        <v>0</v>
      </c>
      <c r="G13" s="1">
        <v>0</v>
      </c>
      <c r="H13" s="1">
        <f t="shared" si="0"/>
        <v>9</v>
      </c>
    </row>
    <row r="14" spans="1:8" s="1" customFormat="1">
      <c r="A14" s="1" t="s">
        <v>258</v>
      </c>
      <c r="B14" s="1" t="s">
        <v>259</v>
      </c>
      <c r="C14" s="1">
        <v>0</v>
      </c>
      <c r="D14" s="1">
        <v>314200</v>
      </c>
      <c r="E14" s="1">
        <v>314200</v>
      </c>
      <c r="F14" s="1">
        <v>0</v>
      </c>
      <c r="G14" s="1">
        <v>0</v>
      </c>
      <c r="H14" s="1">
        <f t="shared" si="0"/>
        <v>31.42</v>
      </c>
    </row>
    <row r="15" spans="1:8" s="1" customFormat="1">
      <c r="A15" s="1" t="s">
        <v>546</v>
      </c>
      <c r="B15" s="1" t="s">
        <v>547</v>
      </c>
      <c r="C15" s="1">
        <v>0</v>
      </c>
      <c r="D15" s="1">
        <v>100000</v>
      </c>
      <c r="E15" s="1">
        <v>100000</v>
      </c>
      <c r="F15" s="1">
        <v>0</v>
      </c>
      <c r="G15" s="1">
        <v>0</v>
      </c>
      <c r="H15" s="1">
        <f t="shared" si="0"/>
        <v>10</v>
      </c>
    </row>
    <row r="16" spans="1:8" s="1" customFormat="1">
      <c r="A16" s="1" t="s">
        <v>671</v>
      </c>
      <c r="B16" s="1" t="s">
        <v>606</v>
      </c>
      <c r="C16" s="1">
        <v>0</v>
      </c>
      <c r="D16" s="1">
        <v>50000</v>
      </c>
      <c r="E16" s="1">
        <v>50000</v>
      </c>
      <c r="F16" s="1">
        <v>0</v>
      </c>
      <c r="G16" s="1">
        <v>0</v>
      </c>
      <c r="H16" s="1">
        <f t="shared" si="0"/>
        <v>5</v>
      </c>
    </row>
    <row r="17" spans="1:8" s="1" customFormat="1">
      <c r="A17" s="1" t="s">
        <v>548</v>
      </c>
      <c r="B17" s="1" t="s">
        <v>602</v>
      </c>
      <c r="C17" s="1">
        <v>0</v>
      </c>
      <c r="D17" s="1">
        <v>30000</v>
      </c>
      <c r="E17" s="1">
        <v>30000</v>
      </c>
      <c r="F17" s="1">
        <v>0</v>
      </c>
      <c r="G17" s="1">
        <v>0</v>
      </c>
      <c r="H17" s="1">
        <f t="shared" si="0"/>
        <v>3</v>
      </c>
    </row>
    <row r="18" spans="1:8" s="1" customFormat="1">
      <c r="A18" s="1" t="s">
        <v>672</v>
      </c>
      <c r="B18" s="1" t="s">
        <v>607</v>
      </c>
      <c r="C18" s="1">
        <v>6758</v>
      </c>
      <c r="D18" s="1">
        <v>300</v>
      </c>
      <c r="E18" s="1">
        <v>54000</v>
      </c>
      <c r="F18" s="1">
        <v>60458</v>
      </c>
      <c r="G18" s="1">
        <v>60458</v>
      </c>
      <c r="H18" s="1">
        <f t="shared" si="0"/>
        <v>0.03</v>
      </c>
    </row>
    <row r="19" spans="1:8" s="1" customFormat="1">
      <c r="A19" s="1" t="s">
        <v>673</v>
      </c>
      <c r="B19" s="1" t="s">
        <v>610</v>
      </c>
      <c r="C19" s="1">
        <v>0</v>
      </c>
      <c r="D19" s="1">
        <v>3596301.75</v>
      </c>
      <c r="E19" s="1">
        <v>3596301.75</v>
      </c>
      <c r="F19" s="1">
        <v>0</v>
      </c>
      <c r="G19" s="1">
        <v>0</v>
      </c>
      <c r="H19" s="1">
        <f t="shared" si="0"/>
        <v>359.63017500000001</v>
      </c>
    </row>
    <row r="20" spans="1:8" s="1" customFormat="1">
      <c r="A20" s="1" t="s">
        <v>533</v>
      </c>
      <c r="B20" s="1" t="s">
        <v>172</v>
      </c>
      <c r="C20" s="1">
        <v>0</v>
      </c>
      <c r="D20" s="1">
        <v>307164.5</v>
      </c>
      <c r="E20" s="1">
        <v>307164.5</v>
      </c>
      <c r="F20" s="1">
        <v>0</v>
      </c>
      <c r="G20" s="1">
        <v>0</v>
      </c>
      <c r="H20" s="1">
        <f t="shared" si="0"/>
        <v>30.716449999999998</v>
      </c>
    </row>
    <row r="21" spans="1:8" s="1" customFormat="1">
      <c r="A21" s="1" t="s">
        <v>674</v>
      </c>
      <c r="B21" s="1" t="s">
        <v>168</v>
      </c>
      <c r="C21" s="1">
        <v>0</v>
      </c>
      <c r="D21" s="1">
        <v>1575000</v>
      </c>
      <c r="E21" s="1">
        <v>1575000</v>
      </c>
      <c r="F21" s="1">
        <v>0</v>
      </c>
      <c r="G21" s="1">
        <v>0</v>
      </c>
      <c r="H21" s="1">
        <f t="shared" si="0"/>
        <v>157.5</v>
      </c>
    </row>
    <row r="22" spans="1:8" s="1" customFormat="1">
      <c r="A22" s="1" t="s">
        <v>675</v>
      </c>
      <c r="B22" s="1" t="s">
        <v>535</v>
      </c>
      <c r="C22" s="1">
        <v>0</v>
      </c>
      <c r="D22" s="1">
        <v>12956.52</v>
      </c>
      <c r="E22" s="1">
        <v>35700</v>
      </c>
      <c r="F22" s="1">
        <v>22743.48</v>
      </c>
      <c r="G22" s="1">
        <v>22743.48</v>
      </c>
      <c r="H22" s="1">
        <f t="shared" si="0"/>
        <v>1.295652</v>
      </c>
    </row>
    <row r="23" spans="1:8" s="1" customFormat="1">
      <c r="A23" s="1" t="s">
        <v>534</v>
      </c>
      <c r="B23" s="1" t="s">
        <v>189</v>
      </c>
      <c r="C23" s="1">
        <v>0</v>
      </c>
      <c r="D23" s="1">
        <v>1016232.38</v>
      </c>
      <c r="E23" s="1">
        <v>1016232.38</v>
      </c>
      <c r="F23" s="1">
        <v>0</v>
      </c>
      <c r="G23" s="1">
        <v>0</v>
      </c>
      <c r="H23" s="1">
        <f t="shared" si="0"/>
        <v>101.623238</v>
      </c>
    </row>
    <row r="24" spans="1:8" s="1" customFormat="1">
      <c r="A24" s="1" t="s">
        <v>537</v>
      </c>
      <c r="B24" s="1" t="s">
        <v>596</v>
      </c>
      <c r="C24" s="1">
        <v>0</v>
      </c>
      <c r="D24" s="1">
        <v>100900</v>
      </c>
      <c r="E24" s="1">
        <v>100900</v>
      </c>
      <c r="F24" s="1">
        <v>0</v>
      </c>
      <c r="G24" s="1">
        <v>0</v>
      </c>
      <c r="H24" s="1">
        <f t="shared" si="0"/>
        <v>10.09</v>
      </c>
    </row>
    <row r="25" spans="1:8" s="1" customFormat="1">
      <c r="A25" s="1" t="s">
        <v>676</v>
      </c>
      <c r="B25" s="1" t="s">
        <v>677</v>
      </c>
      <c r="C25" s="1">
        <v>0</v>
      </c>
      <c r="D25" s="1">
        <v>1650000</v>
      </c>
      <c r="E25" s="1">
        <v>1650000</v>
      </c>
      <c r="F25" s="1">
        <v>0</v>
      </c>
      <c r="G25" s="1">
        <v>0</v>
      </c>
      <c r="H25" s="1">
        <f t="shared" si="0"/>
        <v>165</v>
      </c>
    </row>
    <row r="26" spans="1:8" s="1" customFormat="1">
      <c r="A26" s="1" t="s">
        <v>678</v>
      </c>
      <c r="B26" s="1" t="s">
        <v>679</v>
      </c>
      <c r="C26" s="1">
        <v>0</v>
      </c>
      <c r="D26" s="1">
        <v>509500</v>
      </c>
      <c r="E26" s="1">
        <v>509500</v>
      </c>
      <c r="F26" s="1">
        <v>0</v>
      </c>
      <c r="G26" s="1">
        <v>0</v>
      </c>
      <c r="H26" s="1">
        <f t="shared" si="0"/>
        <v>50.95</v>
      </c>
    </row>
    <row r="27" spans="1:8" s="1" customFormat="1">
      <c r="A27" s="1" t="s">
        <v>544</v>
      </c>
      <c r="B27" s="1" t="s">
        <v>599</v>
      </c>
      <c r="C27" s="1">
        <v>0</v>
      </c>
      <c r="D27" s="1">
        <v>300000</v>
      </c>
      <c r="E27" s="1">
        <v>300000</v>
      </c>
      <c r="F27" s="1">
        <v>0</v>
      </c>
      <c r="G27" s="1">
        <v>0</v>
      </c>
      <c r="H27" s="1">
        <f t="shared" si="0"/>
        <v>30</v>
      </c>
    </row>
    <row r="28" spans="1:8" s="1" customFormat="1">
      <c r="A28" s="1" t="s">
        <v>680</v>
      </c>
      <c r="B28" s="1" t="s">
        <v>681</v>
      </c>
      <c r="C28" s="1">
        <v>1463361.7</v>
      </c>
      <c r="D28" s="1">
        <v>534725.94999999995</v>
      </c>
      <c r="E28" s="1">
        <v>1132526.0900000001</v>
      </c>
      <c r="F28" s="1">
        <v>2061161.84</v>
      </c>
      <c r="G28" s="1">
        <v>2061161.84</v>
      </c>
      <c r="H28" s="1">
        <f t="shared" si="0"/>
        <v>53.472594999999998</v>
      </c>
    </row>
    <row r="29" spans="1:8" s="1" customFormat="1">
      <c r="A29" s="1" t="s">
        <v>682</v>
      </c>
      <c r="B29" s="1" t="s">
        <v>683</v>
      </c>
      <c r="C29" s="1">
        <v>0</v>
      </c>
      <c r="D29" s="1">
        <v>1552446</v>
      </c>
      <c r="E29" s="1">
        <v>1552446</v>
      </c>
      <c r="F29" s="1">
        <v>0</v>
      </c>
      <c r="G29" s="1">
        <v>0</v>
      </c>
      <c r="H29" s="1">
        <f t="shared" si="0"/>
        <v>155.24459999999999</v>
      </c>
    </row>
    <row r="30" spans="1:8" s="1" customFormat="1">
      <c r="A30" s="1" t="s">
        <v>684</v>
      </c>
      <c r="B30" s="1" t="s">
        <v>685</v>
      </c>
      <c r="C30" s="1">
        <v>0</v>
      </c>
      <c r="D30" s="1">
        <v>100000</v>
      </c>
      <c r="E30" s="1">
        <v>100000</v>
      </c>
      <c r="F30" s="1">
        <v>0</v>
      </c>
      <c r="G30" s="1">
        <v>0</v>
      </c>
      <c r="H30" s="1">
        <f t="shared" si="0"/>
        <v>10</v>
      </c>
    </row>
    <row r="31" spans="1:8" s="1" customFormat="1">
      <c r="A31" s="1" t="s">
        <v>686</v>
      </c>
      <c r="B31" s="1" t="s">
        <v>687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f t="shared" si="0"/>
        <v>0</v>
      </c>
    </row>
    <row r="32" spans="1:8" s="1" customFormat="1">
      <c r="A32" s="1" t="s">
        <v>688</v>
      </c>
      <c r="B32" s="1" t="s">
        <v>689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f t="shared" si="0"/>
        <v>0</v>
      </c>
    </row>
    <row r="33" spans="1:8" s="1" customFormat="1">
      <c r="A33" s="1" t="s">
        <v>545</v>
      </c>
      <c r="B33" s="1" t="s">
        <v>690</v>
      </c>
      <c r="C33" s="1">
        <v>0</v>
      </c>
      <c r="D33" s="1">
        <v>56234</v>
      </c>
      <c r="E33" s="1">
        <v>78604.100000000006</v>
      </c>
      <c r="F33" s="1">
        <v>22370.1</v>
      </c>
      <c r="G33" s="1">
        <v>22370.1</v>
      </c>
      <c r="H33" s="1">
        <f t="shared" si="0"/>
        <v>5.6234000000000002</v>
      </c>
    </row>
    <row r="34" spans="1:8" s="1" customFormat="1">
      <c r="A34" s="1" t="s">
        <v>691</v>
      </c>
      <c r="B34" s="1" t="s">
        <v>239</v>
      </c>
      <c r="C34" s="1">
        <v>0</v>
      </c>
      <c r="D34" s="1">
        <v>4040000</v>
      </c>
      <c r="E34" s="1">
        <v>4040000</v>
      </c>
      <c r="F34" s="1">
        <v>0</v>
      </c>
      <c r="G34" s="1">
        <v>0</v>
      </c>
      <c r="H34" s="1">
        <f t="shared" si="0"/>
        <v>404</v>
      </c>
    </row>
    <row r="35" spans="1:8" s="1" customFormat="1">
      <c r="A35" s="1" t="s">
        <v>692</v>
      </c>
      <c r="B35" s="1" t="s">
        <v>603</v>
      </c>
      <c r="C35" s="1">
        <v>0</v>
      </c>
      <c r="D35" s="1">
        <v>730160</v>
      </c>
      <c r="E35" s="1">
        <v>730160</v>
      </c>
      <c r="F35" s="1">
        <v>0</v>
      </c>
      <c r="G35" s="1">
        <v>0</v>
      </c>
      <c r="H35" s="1">
        <f t="shared" si="0"/>
        <v>73.016000000000005</v>
      </c>
    </row>
    <row r="36" spans="1:8" s="1" customFormat="1">
      <c r="A36" s="1" t="s">
        <v>284</v>
      </c>
      <c r="B36" s="1" t="s">
        <v>693</v>
      </c>
      <c r="C36" s="1">
        <v>0</v>
      </c>
      <c r="D36" s="1">
        <v>1020000</v>
      </c>
      <c r="E36" s="1">
        <v>1020000</v>
      </c>
      <c r="F36" s="1">
        <v>0</v>
      </c>
      <c r="G36" s="1">
        <v>0</v>
      </c>
      <c r="H36" s="1">
        <f t="shared" si="0"/>
        <v>102</v>
      </c>
    </row>
    <row r="37" spans="1:8" s="1" customFormat="1">
      <c r="A37" s="1" t="s">
        <v>272</v>
      </c>
      <c r="B37" s="1" t="s">
        <v>694</v>
      </c>
      <c r="C37" s="1">
        <v>0</v>
      </c>
      <c r="D37" s="1">
        <v>580338</v>
      </c>
      <c r="E37" s="1">
        <v>580338</v>
      </c>
      <c r="F37" s="1">
        <v>0</v>
      </c>
      <c r="G37" s="1">
        <v>0</v>
      </c>
      <c r="H37" s="1">
        <f t="shared" si="0"/>
        <v>58.033799999999999</v>
      </c>
    </row>
    <row r="38" spans="1:8" s="1" customFormat="1">
      <c r="A38" s="1" t="s">
        <v>536</v>
      </c>
      <c r="B38" s="1" t="s">
        <v>595</v>
      </c>
      <c r="C38" s="1">
        <v>0</v>
      </c>
      <c r="D38" s="1">
        <v>20000</v>
      </c>
      <c r="E38" s="1">
        <v>20000</v>
      </c>
      <c r="F38" s="1">
        <v>0</v>
      </c>
      <c r="G38" s="1">
        <v>0</v>
      </c>
      <c r="H38" s="1">
        <f t="shared" si="0"/>
        <v>2</v>
      </c>
    </row>
    <row r="39" spans="1:8" s="1" customFormat="1">
      <c r="A39" s="1" t="s">
        <v>225</v>
      </c>
      <c r="B39" s="1" t="s">
        <v>593</v>
      </c>
      <c r="C39" s="1">
        <v>0</v>
      </c>
      <c r="D39" s="1">
        <v>411323.98</v>
      </c>
      <c r="E39" s="1">
        <v>411323.98</v>
      </c>
      <c r="F39" s="1">
        <v>0</v>
      </c>
      <c r="G39" s="1">
        <v>0</v>
      </c>
      <c r="H39" s="1">
        <f t="shared" si="0"/>
        <v>41.132397999999995</v>
      </c>
    </row>
    <row r="40" spans="1:8" s="1" customFormat="1">
      <c r="A40" s="1" t="s">
        <v>695</v>
      </c>
      <c r="B40" s="1" t="s">
        <v>696</v>
      </c>
      <c r="C40" s="1">
        <v>1213382.57</v>
      </c>
      <c r="D40" s="1">
        <v>3493007.28</v>
      </c>
      <c r="E40" s="1">
        <v>4148390.44</v>
      </c>
      <c r="F40" s="1">
        <v>1868765.73</v>
      </c>
      <c r="G40" s="1">
        <v>1868765.73</v>
      </c>
      <c r="H40" s="1">
        <f t="shared" si="0"/>
        <v>349.30072799999999</v>
      </c>
    </row>
    <row r="41" spans="1:8" s="1" customFormat="1">
      <c r="A41" s="1" t="s">
        <v>697</v>
      </c>
      <c r="B41" s="1" t="s">
        <v>698</v>
      </c>
      <c r="C41" s="1">
        <v>0</v>
      </c>
      <c r="D41" s="1">
        <v>100240</v>
      </c>
      <c r="E41" s="1">
        <v>100240</v>
      </c>
      <c r="F41" s="1">
        <v>0</v>
      </c>
      <c r="G41" s="1">
        <v>0</v>
      </c>
      <c r="H41" s="1">
        <f t="shared" si="0"/>
        <v>10.023999999999999</v>
      </c>
    </row>
    <row r="42" spans="1:8" s="1" customFormat="1">
      <c r="A42" s="1" t="s">
        <v>699</v>
      </c>
      <c r="B42" s="1" t="s">
        <v>196</v>
      </c>
      <c r="C42" s="1">
        <v>0</v>
      </c>
      <c r="D42" s="1">
        <v>100000</v>
      </c>
      <c r="E42" s="1">
        <v>100000</v>
      </c>
      <c r="F42" s="1">
        <v>0</v>
      </c>
      <c r="G42" s="1">
        <v>0</v>
      </c>
      <c r="H42" s="1">
        <f t="shared" si="0"/>
        <v>10</v>
      </c>
    </row>
    <row r="43" spans="1:8" s="1" customFormat="1">
      <c r="A43" s="1" t="s">
        <v>541</v>
      </c>
      <c r="B43" s="1" t="s">
        <v>208</v>
      </c>
      <c r="C43" s="1">
        <v>0</v>
      </c>
      <c r="D43" s="1">
        <v>82800</v>
      </c>
      <c r="E43" s="1">
        <v>82800</v>
      </c>
      <c r="F43" s="1">
        <v>0</v>
      </c>
      <c r="G43" s="1">
        <v>0</v>
      </c>
      <c r="H43" s="1">
        <f t="shared" si="0"/>
        <v>8.2799999999999994</v>
      </c>
    </row>
    <row r="44" spans="1:8" s="1" customFormat="1">
      <c r="A44" s="1" t="s">
        <v>214</v>
      </c>
      <c r="B44" s="1" t="s">
        <v>700</v>
      </c>
      <c r="C44" s="1">
        <v>0</v>
      </c>
      <c r="D44" s="1">
        <v>40000</v>
      </c>
      <c r="E44" s="1">
        <v>40000</v>
      </c>
      <c r="F44" s="1">
        <v>0</v>
      </c>
      <c r="G44" s="1">
        <v>0</v>
      </c>
      <c r="H44" s="1">
        <f t="shared" si="0"/>
        <v>4</v>
      </c>
    </row>
    <row r="45" spans="1:8" s="1" customFormat="1">
      <c r="A45" s="1" t="s">
        <v>542</v>
      </c>
      <c r="B45" s="1" t="s">
        <v>543</v>
      </c>
      <c r="C45" s="1">
        <v>0</v>
      </c>
      <c r="D45" s="1">
        <v>300630</v>
      </c>
      <c r="E45" s="1">
        <v>300630</v>
      </c>
      <c r="F45" s="1">
        <v>0</v>
      </c>
      <c r="G45" s="1">
        <v>0</v>
      </c>
      <c r="H45" s="1">
        <f t="shared" si="0"/>
        <v>30.062999999999999</v>
      </c>
    </row>
    <row r="46" spans="1:8" s="1" customFormat="1">
      <c r="A46" s="1" t="s">
        <v>275</v>
      </c>
      <c r="B46" s="1" t="s">
        <v>601</v>
      </c>
      <c r="C46" s="1">
        <v>0</v>
      </c>
      <c r="D46" s="1">
        <v>100000</v>
      </c>
      <c r="E46" s="1">
        <v>100000</v>
      </c>
      <c r="F46" s="1">
        <v>0</v>
      </c>
      <c r="G46" s="1">
        <v>0</v>
      </c>
      <c r="H46" s="1">
        <f t="shared" si="0"/>
        <v>10</v>
      </c>
    </row>
    <row r="47" spans="1:8" s="1" customFormat="1">
      <c r="A47" s="1" t="s">
        <v>232</v>
      </c>
      <c r="B47" s="1" t="s">
        <v>701</v>
      </c>
      <c r="C47" s="1">
        <v>0</v>
      </c>
      <c r="D47" s="1">
        <v>280000</v>
      </c>
      <c r="E47" s="1">
        <v>280000</v>
      </c>
      <c r="F47" s="1">
        <v>0</v>
      </c>
      <c r="G47" s="1">
        <v>0</v>
      </c>
      <c r="H47" s="1">
        <f t="shared" si="0"/>
        <v>28</v>
      </c>
    </row>
    <row r="48" spans="1:8" s="1" customFormat="1">
      <c r="A48" s="1" t="s">
        <v>702</v>
      </c>
      <c r="B48" s="1" t="s">
        <v>703</v>
      </c>
      <c r="C48" s="1">
        <v>0</v>
      </c>
      <c r="D48" s="1">
        <v>1230000</v>
      </c>
      <c r="E48" s="1">
        <v>1230000</v>
      </c>
      <c r="F48" s="1">
        <v>0</v>
      </c>
      <c r="G48" s="1">
        <v>0</v>
      </c>
      <c r="H48" s="1">
        <f t="shared" si="0"/>
        <v>123</v>
      </c>
    </row>
    <row r="49" spans="1:8" s="1" customFormat="1">
      <c r="A49" s="1" t="s">
        <v>290</v>
      </c>
      <c r="B49" s="1" t="s">
        <v>704</v>
      </c>
      <c r="C49" s="1">
        <v>0</v>
      </c>
      <c r="D49" s="1">
        <v>380000</v>
      </c>
      <c r="E49" s="1">
        <v>380000</v>
      </c>
      <c r="F49" s="1">
        <v>0</v>
      </c>
      <c r="G49" s="1">
        <v>0</v>
      </c>
      <c r="H49" s="1">
        <f t="shared" si="0"/>
        <v>38</v>
      </c>
    </row>
  </sheetData>
  <phoneticPr fontId="46" type="noConversion"/>
  <pageMargins left="0.75" right="0.75" top="1" bottom="1" header="0.5" footer="0.5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SheetLayoutView="100" workbookViewId="0">
      <selection activeCell="L13" sqref="L13"/>
    </sheetView>
  </sheetViews>
  <sheetFormatPr defaultColWidth="8.88671875" defaultRowHeight="14.4"/>
  <cols>
    <col min="1" max="1" width="17" style="1" customWidth="1"/>
    <col min="2" max="2" width="24.77734375" style="1" customWidth="1"/>
    <col min="3" max="7" width="8.88671875" style="1"/>
    <col min="8" max="8" width="11.77734375" style="1" bestFit="1" customWidth="1"/>
    <col min="9" max="16384" width="8.88671875" style="1"/>
  </cols>
  <sheetData>
    <row r="1" spans="1:8">
      <c r="A1" s="1" t="s">
        <v>642</v>
      </c>
      <c r="B1" s="1" t="s">
        <v>72</v>
      </c>
      <c r="C1" s="1" t="s">
        <v>643</v>
      </c>
      <c r="D1" s="1" t="s">
        <v>644</v>
      </c>
      <c r="E1" s="1" t="s">
        <v>645</v>
      </c>
      <c r="F1" s="1" t="s">
        <v>646</v>
      </c>
      <c r="G1" s="1" t="s">
        <v>647</v>
      </c>
    </row>
    <row r="2" spans="1:8">
      <c r="A2" s="1" t="s">
        <v>474</v>
      </c>
      <c r="B2" s="1" t="s">
        <v>705</v>
      </c>
      <c r="C2" s="1">
        <v>0</v>
      </c>
      <c r="D2" s="1">
        <v>1600000</v>
      </c>
      <c r="E2" s="1">
        <v>1600000</v>
      </c>
      <c r="F2" s="1">
        <v>0</v>
      </c>
      <c r="G2" s="1">
        <v>0</v>
      </c>
      <c r="H2" s="1">
        <f>D2/10000</f>
        <v>160</v>
      </c>
    </row>
    <row r="3" spans="1:8">
      <c r="A3" s="1" t="s">
        <v>469</v>
      </c>
      <c r="B3" s="1" t="s">
        <v>706</v>
      </c>
      <c r="C3" s="1">
        <v>0</v>
      </c>
      <c r="D3" s="1">
        <v>3598776</v>
      </c>
      <c r="E3" s="1">
        <v>3598776</v>
      </c>
      <c r="F3" s="1">
        <v>0</v>
      </c>
      <c r="G3" s="1">
        <v>0</v>
      </c>
      <c r="H3" s="1">
        <f t="shared" ref="H3:H18" si="0">D3/10000</f>
        <v>359.87759999999997</v>
      </c>
    </row>
    <row r="4" spans="1:8">
      <c r="A4" s="1" t="s">
        <v>160</v>
      </c>
      <c r="B4" s="1" t="s">
        <v>161</v>
      </c>
      <c r="C4" s="1">
        <v>0</v>
      </c>
      <c r="D4" s="1">
        <v>3570000</v>
      </c>
      <c r="E4" s="1">
        <v>3570000</v>
      </c>
      <c r="F4" s="1">
        <v>0</v>
      </c>
      <c r="G4" s="1">
        <v>0</v>
      </c>
      <c r="H4" s="1">
        <f t="shared" si="0"/>
        <v>357</v>
      </c>
    </row>
    <row r="5" spans="1:8">
      <c r="A5" s="1" t="s">
        <v>462</v>
      </c>
      <c r="B5" s="1" t="s">
        <v>707</v>
      </c>
      <c r="C5" s="1">
        <v>-100000</v>
      </c>
      <c r="D5" s="1">
        <v>700000</v>
      </c>
      <c r="E5" s="1">
        <v>800000</v>
      </c>
      <c r="F5" s="1">
        <v>0</v>
      </c>
      <c r="G5" s="1">
        <v>0</v>
      </c>
      <c r="H5" s="1">
        <f t="shared" si="0"/>
        <v>70</v>
      </c>
    </row>
    <row r="6" spans="1:8">
      <c r="A6" s="1" t="s">
        <v>708</v>
      </c>
      <c r="B6" s="1" t="s">
        <v>709</v>
      </c>
      <c r="C6" s="1">
        <v>0</v>
      </c>
      <c r="D6" s="1">
        <v>1036590</v>
      </c>
      <c r="E6" s="1">
        <v>1036590</v>
      </c>
      <c r="F6" s="1">
        <v>0</v>
      </c>
      <c r="G6" s="1">
        <v>0</v>
      </c>
      <c r="H6" s="1">
        <f t="shared" si="0"/>
        <v>103.65900000000001</v>
      </c>
    </row>
    <row r="7" spans="1:8">
      <c r="A7" s="1" t="s">
        <v>710</v>
      </c>
      <c r="B7" s="1" t="s">
        <v>447</v>
      </c>
      <c r="C7" s="1">
        <v>0</v>
      </c>
      <c r="D7" s="1">
        <v>3093807.45</v>
      </c>
      <c r="E7" s="1">
        <v>3093807.45</v>
      </c>
      <c r="F7" s="1">
        <v>0</v>
      </c>
      <c r="G7" s="1">
        <v>0</v>
      </c>
      <c r="H7" s="1">
        <f t="shared" si="0"/>
        <v>309.38074499999999</v>
      </c>
    </row>
    <row r="8" spans="1:8">
      <c r="A8" s="1" t="s">
        <v>431</v>
      </c>
      <c r="B8" s="1" t="s">
        <v>432</v>
      </c>
      <c r="C8" s="1">
        <v>0</v>
      </c>
      <c r="D8" s="1">
        <v>1454662.85</v>
      </c>
      <c r="E8" s="1">
        <v>1454662.85</v>
      </c>
      <c r="F8" s="1">
        <v>0</v>
      </c>
      <c r="G8" s="1">
        <v>0</v>
      </c>
      <c r="H8" s="1">
        <f t="shared" si="0"/>
        <v>145.466285</v>
      </c>
    </row>
    <row r="9" spans="1:8">
      <c r="A9" s="1" t="s">
        <v>566</v>
      </c>
      <c r="B9" s="1" t="s">
        <v>635</v>
      </c>
      <c r="C9" s="1">
        <v>0</v>
      </c>
      <c r="D9" s="1">
        <v>6500000</v>
      </c>
      <c r="E9" s="1">
        <v>6500000</v>
      </c>
      <c r="F9" s="1">
        <v>0</v>
      </c>
      <c r="G9" s="1">
        <v>0</v>
      </c>
      <c r="H9" s="1">
        <f t="shared" si="0"/>
        <v>650</v>
      </c>
    </row>
    <row r="10" spans="1:8">
      <c r="A10" s="1" t="s">
        <v>453</v>
      </c>
      <c r="B10" s="1" t="s">
        <v>711</v>
      </c>
      <c r="C10" s="1">
        <v>0</v>
      </c>
      <c r="D10" s="1">
        <v>7310590.4500000002</v>
      </c>
      <c r="E10" s="1">
        <v>7310590.4500000002</v>
      </c>
      <c r="F10" s="1">
        <v>0</v>
      </c>
      <c r="G10" s="1">
        <v>0</v>
      </c>
      <c r="H10" s="1">
        <f t="shared" si="0"/>
        <v>731.05904499999997</v>
      </c>
    </row>
    <row r="11" spans="1:8">
      <c r="A11" s="1" t="s">
        <v>574</v>
      </c>
      <c r="B11" s="1" t="s">
        <v>639</v>
      </c>
      <c r="C11" s="1">
        <v>0</v>
      </c>
      <c r="D11" s="1">
        <v>548320</v>
      </c>
      <c r="E11" s="1">
        <v>548320</v>
      </c>
      <c r="F11" s="1">
        <v>0</v>
      </c>
      <c r="G11" s="1">
        <v>0</v>
      </c>
      <c r="H11" s="1">
        <f t="shared" si="0"/>
        <v>54.832000000000001</v>
      </c>
    </row>
    <row r="12" spans="1:8">
      <c r="A12" s="1" t="s">
        <v>712</v>
      </c>
      <c r="B12" s="1" t="s">
        <v>713</v>
      </c>
      <c r="C12" s="1">
        <v>0</v>
      </c>
      <c r="D12" s="1">
        <v>634000</v>
      </c>
      <c r="E12" s="1">
        <v>634000</v>
      </c>
      <c r="F12" s="1">
        <v>0</v>
      </c>
      <c r="G12" s="1">
        <v>0</v>
      </c>
      <c r="H12" s="1">
        <f t="shared" si="0"/>
        <v>63.4</v>
      </c>
    </row>
    <row r="13" spans="1:8">
      <c r="A13" s="1" t="s">
        <v>567</v>
      </c>
      <c r="B13" s="1" t="s">
        <v>568</v>
      </c>
      <c r="C13" s="1">
        <v>0</v>
      </c>
      <c r="D13" s="1">
        <v>50000</v>
      </c>
      <c r="E13" s="1">
        <v>50000</v>
      </c>
      <c r="F13" s="1">
        <v>0</v>
      </c>
      <c r="G13" s="1">
        <v>0</v>
      </c>
      <c r="H13" s="1">
        <f t="shared" si="0"/>
        <v>5</v>
      </c>
    </row>
    <row r="14" spans="1:8">
      <c r="A14" s="1" t="s">
        <v>571</v>
      </c>
      <c r="B14" s="1" t="s">
        <v>572</v>
      </c>
      <c r="C14" s="1">
        <v>0</v>
      </c>
      <c r="D14" s="1">
        <v>186000</v>
      </c>
      <c r="E14" s="1">
        <v>186000</v>
      </c>
      <c r="F14" s="1">
        <v>0</v>
      </c>
      <c r="G14" s="1">
        <v>0</v>
      </c>
      <c r="H14" s="1">
        <f t="shared" si="0"/>
        <v>18.600000000000001</v>
      </c>
    </row>
    <row r="15" spans="1:8">
      <c r="A15" s="1" t="s">
        <v>569</v>
      </c>
      <c r="B15" s="1" t="s">
        <v>570</v>
      </c>
      <c r="C15" s="1">
        <v>0</v>
      </c>
      <c r="D15" s="1">
        <v>110000</v>
      </c>
      <c r="E15" s="1">
        <v>110000</v>
      </c>
      <c r="F15" s="1">
        <v>0</v>
      </c>
      <c r="G15" s="1">
        <v>0</v>
      </c>
      <c r="H15" s="1">
        <f t="shared" si="0"/>
        <v>11</v>
      </c>
    </row>
    <row r="16" spans="1:8">
      <c r="A16" s="1" t="s">
        <v>714</v>
      </c>
      <c r="B16" s="1" t="s">
        <v>451</v>
      </c>
      <c r="C16" s="1">
        <v>0</v>
      </c>
      <c r="D16" s="1">
        <v>16973809.899999999</v>
      </c>
      <c r="E16" s="1">
        <v>16968809.899999999</v>
      </c>
      <c r="F16" s="1">
        <v>-5000</v>
      </c>
      <c r="G16" s="1">
        <v>-5000</v>
      </c>
      <c r="H16" s="1">
        <f t="shared" si="0"/>
        <v>1697.3809899999999</v>
      </c>
    </row>
    <row r="17" spans="1:8">
      <c r="A17" s="1" t="s">
        <v>573</v>
      </c>
      <c r="B17" s="1" t="s">
        <v>638</v>
      </c>
      <c r="C17" s="1">
        <v>0</v>
      </c>
      <c r="D17" s="1">
        <v>3594892.5</v>
      </c>
      <c r="E17" s="1">
        <v>3594892.5</v>
      </c>
      <c r="F17" s="1">
        <v>0</v>
      </c>
      <c r="G17" s="1">
        <v>0</v>
      </c>
      <c r="H17" s="1">
        <f t="shared" si="0"/>
        <v>359.48925000000003</v>
      </c>
    </row>
    <row r="18" spans="1:8">
      <c r="A18" s="1" t="s">
        <v>465</v>
      </c>
      <c r="B18" s="1" t="s">
        <v>715</v>
      </c>
      <c r="C18" s="1">
        <v>0</v>
      </c>
      <c r="D18" s="1">
        <v>150000</v>
      </c>
      <c r="E18" s="1">
        <v>150000</v>
      </c>
      <c r="F18" s="1">
        <v>0</v>
      </c>
      <c r="G18" s="1">
        <v>0</v>
      </c>
      <c r="H18" s="1">
        <f t="shared" si="0"/>
        <v>15</v>
      </c>
    </row>
  </sheetData>
  <phoneticPr fontId="46" type="noConversion"/>
  <pageMargins left="0.75" right="0.75" top="1" bottom="1" header="0.5" footer="0.5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7" zoomScaleSheetLayoutView="100" workbookViewId="0">
      <selection activeCell="C1" sqref="C1:G65536"/>
    </sheetView>
  </sheetViews>
  <sheetFormatPr defaultColWidth="8.88671875" defaultRowHeight="14.4"/>
  <cols>
    <col min="1" max="1" width="15" style="1" customWidth="1"/>
    <col min="2" max="2" width="32.109375" style="1" customWidth="1"/>
    <col min="3" max="7" width="8.88671875" style="1" hidden="1" customWidth="1"/>
    <col min="8" max="8" width="11.77734375" style="1" bestFit="1" customWidth="1"/>
    <col min="9" max="16384" width="8.88671875" style="1"/>
  </cols>
  <sheetData>
    <row r="1" spans="1:8">
      <c r="A1" s="1" t="s">
        <v>642</v>
      </c>
      <c r="B1" s="1" t="s">
        <v>72</v>
      </c>
      <c r="C1" s="1" t="s">
        <v>643</v>
      </c>
      <c r="D1" s="1" t="s">
        <v>644</v>
      </c>
      <c r="E1" s="1" t="s">
        <v>645</v>
      </c>
      <c r="F1" s="1" t="s">
        <v>646</v>
      </c>
      <c r="G1" s="1" t="s">
        <v>647</v>
      </c>
    </row>
    <row r="2" spans="1:8">
      <c r="A2" s="1" t="s">
        <v>443</v>
      </c>
      <c r="B2" s="1" t="s">
        <v>444</v>
      </c>
      <c r="C2" s="1">
        <v>-200000</v>
      </c>
      <c r="D2" s="1">
        <v>1762129.68</v>
      </c>
      <c r="E2" s="1">
        <v>1912129.68</v>
      </c>
      <c r="F2" s="1">
        <v>-50000</v>
      </c>
      <c r="G2" s="1">
        <v>-50000</v>
      </c>
      <c r="H2" s="1">
        <v>176.21296799999999</v>
      </c>
    </row>
    <row r="3" spans="1:8">
      <c r="A3" s="1" t="s">
        <v>421</v>
      </c>
      <c r="B3" s="1" t="s">
        <v>422</v>
      </c>
      <c r="C3" s="1">
        <v>0</v>
      </c>
      <c r="D3" s="1">
        <v>975000</v>
      </c>
      <c r="E3" s="1">
        <v>975000</v>
      </c>
      <c r="F3" s="1">
        <v>0</v>
      </c>
      <c r="G3" s="1">
        <v>0</v>
      </c>
      <c r="H3" s="1">
        <v>97.5</v>
      </c>
    </row>
    <row r="4" spans="1:8">
      <c r="A4" s="1" t="s">
        <v>440</v>
      </c>
      <c r="B4" s="1" t="s">
        <v>631</v>
      </c>
      <c r="C4" s="1">
        <v>0</v>
      </c>
      <c r="D4" s="1">
        <v>1457136</v>
      </c>
      <c r="E4" s="1">
        <v>1457136</v>
      </c>
      <c r="F4" s="1">
        <v>0</v>
      </c>
      <c r="G4" s="1">
        <v>0</v>
      </c>
      <c r="H4" s="1">
        <v>145.71360000000001</v>
      </c>
    </row>
    <row r="5" spans="1:8">
      <c r="A5" s="1" t="s">
        <v>565</v>
      </c>
      <c r="B5" s="1" t="s">
        <v>438</v>
      </c>
      <c r="C5" s="1">
        <v>0</v>
      </c>
      <c r="D5" s="1">
        <v>11670000</v>
      </c>
      <c r="E5" s="1">
        <v>11670000</v>
      </c>
      <c r="F5" s="1">
        <v>0</v>
      </c>
      <c r="G5" s="1">
        <v>0</v>
      </c>
      <c r="H5" s="1">
        <v>1167</v>
      </c>
    </row>
    <row r="6" spans="1:8">
      <c r="A6" s="1" t="s">
        <v>342</v>
      </c>
      <c r="B6" s="1" t="s">
        <v>343</v>
      </c>
      <c r="C6" s="1">
        <v>0</v>
      </c>
      <c r="D6" s="1">
        <v>150000</v>
      </c>
      <c r="E6" s="1">
        <v>150000</v>
      </c>
      <c r="F6" s="1">
        <v>0</v>
      </c>
      <c r="G6" s="1">
        <v>0</v>
      </c>
      <c r="H6" s="1">
        <v>15</v>
      </c>
    </row>
    <row r="7" spans="1:8">
      <c r="A7" s="1" t="s">
        <v>346</v>
      </c>
      <c r="B7" s="1" t="s">
        <v>716</v>
      </c>
      <c r="C7" s="1">
        <v>0</v>
      </c>
      <c r="D7" s="1">
        <v>200000</v>
      </c>
      <c r="E7" s="1">
        <v>200000</v>
      </c>
      <c r="F7" s="1">
        <v>0</v>
      </c>
      <c r="G7" s="1">
        <v>0</v>
      </c>
      <c r="H7" s="1">
        <v>20</v>
      </c>
    </row>
    <row r="8" spans="1:8">
      <c r="A8" s="1" t="s">
        <v>366</v>
      </c>
      <c r="B8" s="1" t="s">
        <v>669</v>
      </c>
      <c r="C8" s="1">
        <v>0</v>
      </c>
      <c r="D8" s="1">
        <v>1550000</v>
      </c>
      <c r="E8" s="1">
        <v>1550000</v>
      </c>
      <c r="F8" s="1">
        <v>0</v>
      </c>
      <c r="G8" s="1">
        <v>0</v>
      </c>
      <c r="H8" s="1">
        <v>155</v>
      </c>
    </row>
    <row r="9" spans="1:8">
      <c r="A9" s="1" t="s">
        <v>372</v>
      </c>
      <c r="B9" s="1" t="s">
        <v>373</v>
      </c>
      <c r="C9" s="1">
        <v>0</v>
      </c>
      <c r="D9" s="1">
        <v>216000</v>
      </c>
      <c r="E9" s="1">
        <v>216000</v>
      </c>
      <c r="F9" s="1">
        <v>0</v>
      </c>
      <c r="G9" s="1">
        <v>0</v>
      </c>
      <c r="H9" s="1">
        <v>21.6</v>
      </c>
    </row>
    <row r="10" spans="1:8">
      <c r="A10" s="1" t="s">
        <v>559</v>
      </c>
      <c r="B10" s="1" t="s">
        <v>370</v>
      </c>
      <c r="C10" s="1">
        <v>0</v>
      </c>
      <c r="D10" s="1">
        <v>345590.17</v>
      </c>
      <c r="E10" s="1">
        <v>345590.17</v>
      </c>
      <c r="F10" s="1">
        <v>0</v>
      </c>
      <c r="G10" s="1">
        <v>0</v>
      </c>
      <c r="H10" s="1">
        <v>34.559016999999997</v>
      </c>
    </row>
    <row r="11" spans="1:8">
      <c r="A11" s="1" t="s">
        <v>561</v>
      </c>
      <c r="B11" s="1" t="s">
        <v>717</v>
      </c>
      <c r="C11" s="1">
        <v>0</v>
      </c>
      <c r="D11" s="1">
        <v>165000</v>
      </c>
      <c r="E11" s="1">
        <v>165000</v>
      </c>
      <c r="F11" s="1">
        <v>0</v>
      </c>
      <c r="G11" s="1">
        <v>0</v>
      </c>
      <c r="H11" s="1">
        <v>16.5</v>
      </c>
    </row>
    <row r="12" spans="1:8">
      <c r="A12" s="1" t="s">
        <v>560</v>
      </c>
      <c r="B12" s="1" t="s">
        <v>624</v>
      </c>
      <c r="C12" s="1">
        <v>0</v>
      </c>
      <c r="D12" s="1">
        <v>50000</v>
      </c>
      <c r="E12" s="1">
        <v>50000</v>
      </c>
      <c r="F12" s="1">
        <v>0</v>
      </c>
      <c r="G12" s="1">
        <v>0</v>
      </c>
      <c r="H12" s="1">
        <v>5</v>
      </c>
    </row>
    <row r="13" spans="1:8">
      <c r="A13" s="1" t="s">
        <v>557</v>
      </c>
      <c r="B13" s="1" t="s">
        <v>558</v>
      </c>
      <c r="C13" s="1">
        <v>0</v>
      </c>
      <c r="D13" s="1">
        <v>50000</v>
      </c>
      <c r="E13" s="1">
        <v>50000</v>
      </c>
      <c r="F13" s="1">
        <v>0</v>
      </c>
      <c r="G13" s="1">
        <v>0</v>
      </c>
      <c r="H13" s="1">
        <v>5</v>
      </c>
    </row>
    <row r="14" spans="1:8">
      <c r="A14" s="1" t="s">
        <v>377</v>
      </c>
      <c r="B14" s="1" t="s">
        <v>378</v>
      </c>
      <c r="C14" s="1">
        <v>0</v>
      </c>
      <c r="D14" s="1">
        <v>300000</v>
      </c>
      <c r="E14" s="1">
        <v>300000</v>
      </c>
      <c r="F14" s="1">
        <v>0</v>
      </c>
      <c r="G14" s="1">
        <v>0</v>
      </c>
      <c r="H14" s="1">
        <v>30</v>
      </c>
    </row>
    <row r="15" spans="1:8">
      <c r="A15" s="1" t="s">
        <v>383</v>
      </c>
      <c r="B15" s="1" t="s">
        <v>718</v>
      </c>
      <c r="C15" s="1">
        <v>0</v>
      </c>
      <c r="D15" s="1">
        <v>420000</v>
      </c>
      <c r="E15" s="1">
        <v>420000</v>
      </c>
      <c r="F15" s="1">
        <v>0</v>
      </c>
      <c r="G15" s="1">
        <v>0</v>
      </c>
      <c r="H15" s="1">
        <v>42</v>
      </c>
    </row>
    <row r="16" spans="1:8">
      <c r="A16" s="1" t="s">
        <v>386</v>
      </c>
      <c r="B16" s="1" t="s">
        <v>719</v>
      </c>
      <c r="C16" s="1">
        <v>0</v>
      </c>
      <c r="D16" s="1">
        <v>151150</v>
      </c>
      <c r="E16" s="1">
        <v>151150</v>
      </c>
      <c r="F16" s="1">
        <v>0</v>
      </c>
      <c r="G16" s="1">
        <v>0</v>
      </c>
      <c r="H16" s="1">
        <v>15.115</v>
      </c>
    </row>
    <row r="17" spans="1:8">
      <c r="A17" s="1" t="s">
        <v>359</v>
      </c>
      <c r="B17" s="1" t="s">
        <v>360</v>
      </c>
      <c r="C17" s="1">
        <v>0</v>
      </c>
      <c r="D17" s="1">
        <v>200000</v>
      </c>
      <c r="E17" s="1">
        <v>200000</v>
      </c>
      <c r="F17" s="1">
        <v>0</v>
      </c>
      <c r="G17" s="1">
        <v>0</v>
      </c>
      <c r="H17" s="1">
        <v>20</v>
      </c>
    </row>
    <row r="18" spans="1:8">
      <c r="A18" s="1" t="s">
        <v>555</v>
      </c>
      <c r="B18" s="1" t="s">
        <v>622</v>
      </c>
      <c r="C18" s="1">
        <v>0</v>
      </c>
      <c r="D18" s="1">
        <v>529123.37</v>
      </c>
      <c r="E18" s="1">
        <v>529123.37</v>
      </c>
      <c r="F18" s="1">
        <v>0</v>
      </c>
      <c r="G18" s="1">
        <v>0</v>
      </c>
      <c r="H18" s="1">
        <v>52.912337000000001</v>
      </c>
    </row>
    <row r="19" spans="1:8">
      <c r="A19" s="1" t="s">
        <v>353</v>
      </c>
      <c r="B19" s="1" t="s">
        <v>720</v>
      </c>
      <c r="C19" s="1">
        <v>0</v>
      </c>
      <c r="D19" s="1">
        <v>100000</v>
      </c>
      <c r="E19" s="1">
        <v>100000</v>
      </c>
      <c r="F19" s="1">
        <v>0</v>
      </c>
      <c r="G19" s="1">
        <v>0</v>
      </c>
      <c r="H19" s="1">
        <v>10</v>
      </c>
    </row>
    <row r="20" spans="1:8">
      <c r="A20" s="1" t="s">
        <v>349</v>
      </c>
      <c r="B20" s="1" t="s">
        <v>721</v>
      </c>
      <c r="C20" s="1">
        <v>0</v>
      </c>
      <c r="D20" s="1">
        <v>300000</v>
      </c>
      <c r="E20" s="1">
        <v>300000</v>
      </c>
      <c r="F20" s="1">
        <v>0</v>
      </c>
      <c r="G20" s="1">
        <v>0</v>
      </c>
      <c r="H20" s="1">
        <v>30</v>
      </c>
    </row>
    <row r="21" spans="1:8">
      <c r="A21" s="1" t="s">
        <v>356</v>
      </c>
      <c r="B21" s="1" t="s">
        <v>722</v>
      </c>
      <c r="C21" s="1">
        <v>0</v>
      </c>
      <c r="D21" s="1">
        <v>200000</v>
      </c>
      <c r="E21" s="1">
        <v>200000</v>
      </c>
      <c r="F21" s="1">
        <v>0</v>
      </c>
      <c r="G21" s="1">
        <v>0</v>
      </c>
      <c r="H21" s="1">
        <v>20</v>
      </c>
    </row>
    <row r="22" spans="1:8">
      <c r="A22" s="1" t="s">
        <v>723</v>
      </c>
      <c r="B22" s="1" t="s">
        <v>724</v>
      </c>
      <c r="C22" s="1">
        <v>-33100</v>
      </c>
      <c r="D22" s="1">
        <v>50000</v>
      </c>
      <c r="E22" s="1">
        <v>50000</v>
      </c>
      <c r="F22" s="1">
        <v>-33100</v>
      </c>
      <c r="G22" s="1">
        <v>-33100</v>
      </c>
      <c r="H22" s="1">
        <v>5</v>
      </c>
    </row>
    <row r="23" spans="1:8">
      <c r="A23" s="1" t="s">
        <v>556</v>
      </c>
      <c r="B23" s="1" t="s">
        <v>623</v>
      </c>
      <c r="C23" s="1">
        <v>0</v>
      </c>
      <c r="D23" s="1">
        <v>50975</v>
      </c>
      <c r="E23" s="1">
        <v>50975</v>
      </c>
      <c r="F23" s="1">
        <v>0</v>
      </c>
      <c r="G23" s="1">
        <v>0</v>
      </c>
      <c r="H23" s="1">
        <v>5.0975000000000001</v>
      </c>
    </row>
    <row r="24" spans="1:8">
      <c r="A24" s="1" t="s">
        <v>725</v>
      </c>
      <c r="B24" s="1" t="s">
        <v>627</v>
      </c>
      <c r="C24" s="1">
        <v>0</v>
      </c>
      <c r="D24" s="1">
        <v>188500</v>
      </c>
      <c r="E24" s="1">
        <v>188500</v>
      </c>
      <c r="F24" s="1">
        <v>0</v>
      </c>
      <c r="G24" s="1">
        <v>0</v>
      </c>
      <c r="H24" s="1">
        <v>18.850000000000001</v>
      </c>
    </row>
    <row r="25" spans="1:8">
      <c r="A25" s="1" t="s">
        <v>554</v>
      </c>
      <c r="B25" s="1" t="s">
        <v>621</v>
      </c>
      <c r="C25" s="1">
        <v>0</v>
      </c>
      <c r="D25" s="1">
        <v>30000</v>
      </c>
      <c r="E25" s="1">
        <v>30000</v>
      </c>
      <c r="F25" s="1">
        <v>0</v>
      </c>
      <c r="G25" s="1">
        <v>0</v>
      </c>
      <c r="H25" s="1">
        <v>3</v>
      </c>
    </row>
    <row r="26" spans="1:8">
      <c r="A26" s="1" t="s">
        <v>726</v>
      </c>
      <c r="B26" s="1" t="s">
        <v>727</v>
      </c>
      <c r="C26" s="1">
        <v>0</v>
      </c>
      <c r="D26" s="1">
        <v>103540</v>
      </c>
      <c r="E26" s="1">
        <v>103540</v>
      </c>
      <c r="F26" s="1">
        <v>0</v>
      </c>
      <c r="G26" s="1">
        <v>0</v>
      </c>
      <c r="H26" s="1">
        <v>10.353999999999999</v>
      </c>
    </row>
    <row r="27" spans="1:8">
      <c r="A27" s="1" t="s">
        <v>728</v>
      </c>
      <c r="B27" s="1" t="s">
        <v>626</v>
      </c>
      <c r="C27" s="1">
        <v>0</v>
      </c>
      <c r="D27" s="1">
        <v>50000</v>
      </c>
      <c r="E27" s="1">
        <v>50000</v>
      </c>
      <c r="F27" s="1">
        <v>0</v>
      </c>
      <c r="G27" s="1">
        <v>0</v>
      </c>
      <c r="H27" s="1">
        <v>5</v>
      </c>
    </row>
    <row r="28" spans="1:8">
      <c r="A28" s="1" t="s">
        <v>729</v>
      </c>
      <c r="B28" s="1" t="s">
        <v>401</v>
      </c>
      <c r="C28" s="1">
        <v>0</v>
      </c>
      <c r="D28" s="1">
        <v>230000</v>
      </c>
      <c r="E28" s="1">
        <v>230000</v>
      </c>
      <c r="F28" s="1">
        <v>0</v>
      </c>
      <c r="G28" s="1">
        <v>0</v>
      </c>
      <c r="H28" s="1">
        <v>23</v>
      </c>
    </row>
    <row r="29" spans="1:8">
      <c r="A29" s="1" t="s">
        <v>562</v>
      </c>
      <c r="B29" s="1" t="s">
        <v>730</v>
      </c>
      <c r="C29" s="1">
        <v>0</v>
      </c>
      <c r="D29" s="1">
        <v>100000</v>
      </c>
      <c r="E29" s="1">
        <v>100000</v>
      </c>
      <c r="F29" s="1">
        <v>0</v>
      </c>
      <c r="G29" s="1">
        <v>0</v>
      </c>
      <c r="H29" s="1">
        <v>10</v>
      </c>
    </row>
    <row r="30" spans="1:8">
      <c r="A30" s="1" t="s">
        <v>731</v>
      </c>
      <c r="B30" s="1" t="s">
        <v>732</v>
      </c>
      <c r="C30" s="1">
        <v>0</v>
      </c>
      <c r="D30" s="1">
        <v>202601.9</v>
      </c>
      <c r="E30" s="1">
        <v>201611.9</v>
      </c>
      <c r="F30" s="1">
        <v>-990</v>
      </c>
      <c r="G30" s="1">
        <v>-990</v>
      </c>
      <c r="H30" s="1">
        <v>20.260189999999998</v>
      </c>
    </row>
    <row r="31" spans="1:8">
      <c r="A31" s="1" t="s">
        <v>733</v>
      </c>
      <c r="B31" s="1" t="s">
        <v>734</v>
      </c>
      <c r="C31" s="1">
        <v>0</v>
      </c>
      <c r="D31" s="1">
        <v>60000</v>
      </c>
      <c r="E31" s="1">
        <v>60000</v>
      </c>
      <c r="F31" s="1">
        <v>0</v>
      </c>
      <c r="G31" s="1">
        <v>0</v>
      </c>
      <c r="H31" s="1">
        <v>6</v>
      </c>
    </row>
    <row r="32" spans="1:8">
      <c r="A32" s="1" t="s">
        <v>564</v>
      </c>
      <c r="B32" s="1" t="s">
        <v>436</v>
      </c>
      <c r="C32" s="1">
        <v>0</v>
      </c>
      <c r="D32" s="1">
        <v>1500000</v>
      </c>
      <c r="E32" s="1">
        <v>1500000</v>
      </c>
      <c r="F32" s="1">
        <v>0</v>
      </c>
      <c r="G32" s="1">
        <v>0</v>
      </c>
      <c r="H32" s="1">
        <v>150</v>
      </c>
    </row>
    <row r="33" spans="1:8">
      <c r="A33" s="1" t="s">
        <v>735</v>
      </c>
      <c r="B33" s="1" t="s">
        <v>418</v>
      </c>
      <c r="C33" s="1">
        <v>0</v>
      </c>
      <c r="D33" s="1">
        <v>590000</v>
      </c>
      <c r="E33" s="1">
        <v>590000</v>
      </c>
      <c r="F33" s="1">
        <v>0</v>
      </c>
      <c r="G33" s="1">
        <v>0</v>
      </c>
      <c r="H33" s="1">
        <v>59</v>
      </c>
    </row>
    <row r="34" spans="1:8">
      <c r="A34" s="1" t="s">
        <v>563</v>
      </c>
      <c r="B34" s="1" t="s">
        <v>736</v>
      </c>
      <c r="C34" s="1">
        <v>0</v>
      </c>
      <c r="D34" s="1">
        <v>30000</v>
      </c>
      <c r="E34" s="1">
        <v>30000</v>
      </c>
      <c r="F34" s="1">
        <v>0</v>
      </c>
      <c r="G34" s="1">
        <v>0</v>
      </c>
      <c r="H34" s="1">
        <v>3</v>
      </c>
    </row>
    <row r="35" spans="1:8">
      <c r="A35" s="1" t="s">
        <v>737</v>
      </c>
      <c r="B35" s="1" t="s">
        <v>738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</row>
    <row r="36" spans="1:8">
      <c r="A36" s="1" t="s">
        <v>739</v>
      </c>
      <c r="B36" s="1" t="s">
        <v>404</v>
      </c>
      <c r="C36" s="1">
        <v>0</v>
      </c>
      <c r="D36" s="1">
        <v>150000</v>
      </c>
      <c r="E36" s="1">
        <v>150000</v>
      </c>
      <c r="F36" s="1">
        <v>0</v>
      </c>
      <c r="G36" s="1">
        <v>0</v>
      </c>
      <c r="H36" s="1">
        <v>15</v>
      </c>
    </row>
  </sheetData>
  <phoneticPr fontId="46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2</vt:i4>
      </vt:variant>
    </vt:vector>
  </HeadingPairs>
  <TitlesOfParts>
    <vt:vector size="11" baseType="lpstr">
      <vt:lpstr>2023收入预算</vt:lpstr>
      <vt:lpstr>2021年预算！！！废</vt:lpstr>
      <vt:lpstr>Sheet1</vt:lpstr>
      <vt:lpstr>2023年支出预算</vt:lpstr>
      <vt:lpstr>预算执行率</vt:lpstr>
      <vt:lpstr>Sheet2</vt:lpstr>
      <vt:lpstr>教学</vt:lpstr>
      <vt:lpstr>Sheet4</vt:lpstr>
      <vt:lpstr>Sheet5</vt:lpstr>
      <vt:lpstr>'2021年预算！！！废'!Print_Area</vt:lpstr>
      <vt:lpstr>'2021年预算！！！废'!Print_Titles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2012-5-02</dc:creator>
  <cp:lastModifiedBy>Administrator</cp:lastModifiedBy>
  <cp:lastPrinted>2023-03-06T06:55:32Z</cp:lastPrinted>
  <dcterms:created xsi:type="dcterms:W3CDTF">2014-12-30T00:01:00Z</dcterms:created>
  <dcterms:modified xsi:type="dcterms:W3CDTF">2024-01-05T00:59:00Z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ubyTemplateID">
    <vt:lpwstr>14</vt:lpwstr>
  </property>
  <property fmtid="{D5CDD505-2E9C-101B-9397-08002B2CF9AE}" pid="4" name="ICV">
    <vt:lpwstr>C0EF72B5DF404CA6B0A2B9DED8E83D11</vt:lpwstr>
  </property>
</Properties>
</file>